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btph1\home$\vencos\Desktop\1 ЕКОНОМСКИ РАЗВОЈ\Programi ER 2024\"/>
    </mc:Choice>
  </mc:AlternateContent>
  <xr:revisionPtr revIDLastSave="0" documentId="13_ncr:1_{4BDE64F8-705D-404B-9C2B-CA99BB297F1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Ноември 2023" sheetId="2" r:id="rId1"/>
    <sheet name="Sheet1" sheetId="3" r:id="rId2"/>
  </sheets>
  <definedNames>
    <definedName name="_xlnm.Print_Area" localSheetId="0">'Ноември 2023'!$A$1:$I$133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7" i="2" l="1"/>
  <c r="I43" i="2"/>
  <c r="I42" i="2"/>
  <c r="I41" i="2"/>
  <c r="I40" i="2"/>
  <c r="I39" i="2"/>
  <c r="G94" i="2" l="1"/>
  <c r="D96" i="2"/>
  <c r="E55" i="2"/>
  <c r="D55" i="2"/>
  <c r="C55" i="2"/>
  <c r="G34" i="2"/>
  <c r="F34" i="2"/>
  <c r="D34" i="2"/>
  <c r="C34" i="2"/>
  <c r="F33" i="2"/>
  <c r="E33" i="2"/>
  <c r="D33" i="2"/>
  <c r="C33" i="2"/>
  <c r="I33" i="2" l="1"/>
  <c r="I34" i="2"/>
  <c r="C30" i="2"/>
  <c r="I127" i="2" l="1"/>
  <c r="C126" i="2"/>
  <c r="I126" i="2" s="1"/>
  <c r="C124" i="2"/>
  <c r="C123" i="2"/>
  <c r="F27" i="2"/>
  <c r="E27" i="2"/>
  <c r="D27" i="2"/>
  <c r="C27" i="2"/>
  <c r="E17" i="2"/>
  <c r="D17" i="2"/>
  <c r="D76" i="2" s="1"/>
  <c r="C17" i="2"/>
  <c r="G70" i="2" l="1"/>
  <c r="C98" i="2"/>
  <c r="I98" i="2" s="1"/>
  <c r="C105" i="2"/>
  <c r="I105" i="2" s="1"/>
  <c r="H129" i="2"/>
  <c r="I92" i="2"/>
  <c r="I95" i="2"/>
  <c r="I99" i="2"/>
  <c r="I100" i="2"/>
  <c r="I103" i="2"/>
  <c r="I104" i="2"/>
  <c r="I109" i="2"/>
  <c r="I121" i="2"/>
  <c r="I89" i="2"/>
  <c r="I90" i="2"/>
  <c r="I87" i="2"/>
  <c r="C125" i="2"/>
  <c r="I125" i="2" s="1"/>
  <c r="I124" i="2"/>
  <c r="I123" i="2"/>
  <c r="C122" i="2"/>
  <c r="I122" i="2" s="1"/>
  <c r="C120" i="2"/>
  <c r="I120" i="2" s="1"/>
  <c r="D119" i="2"/>
  <c r="C119" i="2"/>
  <c r="C118" i="2"/>
  <c r="I118" i="2" s="1"/>
  <c r="C117" i="2"/>
  <c r="I117" i="2" s="1"/>
  <c r="C116" i="2"/>
  <c r="I116" i="2" s="1"/>
  <c r="D115" i="2"/>
  <c r="C115" i="2"/>
  <c r="I115" i="2" s="1"/>
  <c r="C114" i="2"/>
  <c r="I114" i="2" s="1"/>
  <c r="C113" i="2"/>
  <c r="I113" i="2" s="1"/>
  <c r="C112" i="2"/>
  <c r="I112" i="2" s="1"/>
  <c r="C111" i="2"/>
  <c r="C110" i="2"/>
  <c r="I110" i="2" s="1"/>
  <c r="C108" i="2"/>
  <c r="I108" i="2" s="1"/>
  <c r="D107" i="2"/>
  <c r="C107" i="2"/>
  <c r="C106" i="2"/>
  <c r="I106" i="2" s="1"/>
  <c r="C102" i="2"/>
  <c r="I102" i="2" s="1"/>
  <c r="N101" i="2"/>
  <c r="C101" i="2"/>
  <c r="I101" i="2" s="1"/>
  <c r="I97" i="2"/>
  <c r="I96" i="2"/>
  <c r="F129" i="2"/>
  <c r="I94" i="2"/>
  <c r="C93" i="2"/>
  <c r="I93" i="2" s="1"/>
  <c r="C91" i="2"/>
  <c r="I91" i="2" s="1"/>
  <c r="C88" i="2"/>
  <c r="C129" i="2" s="1"/>
  <c r="D129" i="2" l="1"/>
  <c r="I107" i="2"/>
  <c r="I88" i="2"/>
  <c r="E129" i="2"/>
  <c r="I119" i="2"/>
  <c r="I111" i="2"/>
  <c r="G129" i="2"/>
  <c r="G76" i="2"/>
  <c r="F76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49" i="2"/>
  <c r="I48" i="2"/>
  <c r="I47" i="2"/>
  <c r="I46" i="2"/>
  <c r="I45" i="2"/>
  <c r="I44" i="2"/>
  <c r="I38" i="2"/>
  <c r="I37" i="2"/>
  <c r="I36" i="2"/>
  <c r="I35" i="2"/>
  <c r="I32" i="2"/>
  <c r="I31" i="2"/>
  <c r="I30" i="2"/>
  <c r="I29" i="2"/>
  <c r="I28" i="2"/>
  <c r="I26" i="2"/>
  <c r="I25" i="2"/>
  <c r="I23" i="2"/>
  <c r="I21" i="2"/>
  <c r="I20" i="2"/>
  <c r="I19" i="2"/>
  <c r="I18" i="2"/>
  <c r="I16" i="2"/>
  <c r="I15" i="2"/>
  <c r="I14" i="2"/>
  <c r="I13" i="2"/>
  <c r="I12" i="2"/>
  <c r="I11" i="2"/>
  <c r="I9" i="2"/>
  <c r="I7" i="2"/>
  <c r="I6" i="2"/>
  <c r="I5" i="2"/>
  <c r="I4" i="2"/>
  <c r="I3" i="2"/>
  <c r="I129" i="2" l="1"/>
  <c r="C131" i="2"/>
  <c r="H76" i="2"/>
  <c r="I8" i="2" l="1"/>
  <c r="I10" i="2"/>
  <c r="I17" i="2"/>
  <c r="I22" i="2"/>
  <c r="I24" i="2"/>
  <c r="I27" i="2"/>
  <c r="C51" i="2" l="1"/>
  <c r="I51" i="2" s="1"/>
  <c r="C50" i="2"/>
  <c r="C76" i="2" l="1"/>
  <c r="I50" i="2"/>
  <c r="I76" i="2" l="1"/>
  <c r="I133" i="2" s="1"/>
  <c r="E76" i="2"/>
  <c r="E81" i="2" s="1"/>
  <c r="N7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Венцо Шишкин</author>
    <author>user1</author>
  </authors>
  <commentList>
    <comment ref="I17" authorId="0" shapeId="0" xr:uid="{E056BA01-18F1-4097-8EA9-21DD120B96EC}">
      <text>
        <r>
          <rPr>
            <b/>
            <sz val="9"/>
            <color indexed="81"/>
            <rFont val="Tahoma"/>
            <family val="2"/>
            <charset val="204"/>
          </rPr>
          <t>Венцо Шишкин:</t>
        </r>
        <r>
          <rPr>
            <sz val="9"/>
            <color indexed="81"/>
            <rFont val="Tahoma"/>
            <family val="2"/>
            <charset val="204"/>
          </rPr>
          <t xml:space="preserve">
30% за 2024</t>
        </r>
      </text>
    </comment>
    <comment ref="I25" authorId="0" shapeId="0" xr:uid="{0D054D84-615A-4689-AD1A-411B679FAB37}">
      <text>
        <r>
          <rPr>
            <b/>
            <sz val="9"/>
            <color indexed="81"/>
            <rFont val="Tahoma"/>
            <family val="2"/>
            <charset val="204"/>
          </rPr>
          <t>Венцо Шишкин:</t>
        </r>
        <r>
          <rPr>
            <sz val="9"/>
            <color indexed="81"/>
            <rFont val="Tahoma"/>
            <family val="2"/>
            <charset val="204"/>
          </rPr>
          <t xml:space="preserve">
Донација од ЈПУППИ</t>
        </r>
      </text>
    </comment>
    <comment ref="I27" authorId="0" shapeId="0" xr:uid="{CB1FB331-78A3-4733-9E0A-7D687B8A00E1}">
      <text>
        <r>
          <rPr>
            <b/>
            <sz val="9"/>
            <color indexed="81"/>
            <rFont val="Tahoma"/>
            <charset val="1"/>
          </rPr>
          <t>Венцо Шишкин:</t>
        </r>
        <r>
          <rPr>
            <sz val="9"/>
            <color indexed="81"/>
            <rFont val="Tahoma"/>
            <charset val="1"/>
          </rPr>
          <t xml:space="preserve">
30% за 2024</t>
        </r>
      </text>
    </comment>
    <comment ref="C30" authorId="0" shapeId="0" xr:uid="{815744E9-5BF1-451D-A565-B1A6D5A96DA8}">
      <text>
        <r>
          <rPr>
            <b/>
            <sz val="9"/>
            <color indexed="81"/>
            <rFont val="Tahoma"/>
            <charset val="1"/>
          </rPr>
          <t>Венцо Шишкин:</t>
        </r>
        <r>
          <rPr>
            <sz val="9"/>
            <color indexed="81"/>
            <rFont val="Tahoma"/>
            <charset val="1"/>
          </rPr>
          <t xml:space="preserve">
На 30% додадена е разлика од 106.516 за ЈП за проектиранје за да се плати во 2024
</t>
        </r>
      </text>
    </comment>
    <comment ref="I30" authorId="0" shapeId="0" xr:uid="{13DB5E1F-EE39-46CB-9BEF-A17FD9C3A4C4}">
      <text>
        <r>
          <rPr>
            <b/>
            <sz val="9"/>
            <color indexed="81"/>
            <rFont val="Tahoma"/>
            <charset val="1"/>
          </rPr>
          <t>Венцо Шишкин:</t>
        </r>
        <r>
          <rPr>
            <sz val="9"/>
            <color indexed="81"/>
            <rFont val="Tahoma"/>
            <charset val="1"/>
          </rPr>
          <t xml:space="preserve">
30% за проинг и разлика од платена фактура на ЈП за проектиранје</t>
        </r>
      </text>
    </comment>
    <comment ref="I32" authorId="0" shapeId="0" xr:uid="{418CE5F9-3F12-4885-B791-F5D79AFB7B64}">
      <text>
        <r>
          <rPr>
            <b/>
            <sz val="9"/>
            <color indexed="81"/>
            <rFont val="Tahoma"/>
            <family val="2"/>
            <charset val="204"/>
          </rPr>
          <t>Венцо Шишкин:</t>
        </r>
        <r>
          <rPr>
            <sz val="9"/>
            <color indexed="81"/>
            <rFont val="Tahoma"/>
            <family val="2"/>
            <charset val="204"/>
          </rPr>
          <t xml:space="preserve">
30% за 2024</t>
        </r>
      </text>
    </comment>
    <comment ref="I33" authorId="0" shapeId="0" xr:uid="{CF44AF2B-4F33-4CE4-9C7D-C5500B05530A}">
      <text>
        <r>
          <rPr>
            <b/>
            <sz val="9"/>
            <color indexed="81"/>
            <rFont val="Tahoma"/>
            <charset val="1"/>
          </rPr>
          <t>Венцо Шишкин:</t>
        </r>
        <r>
          <rPr>
            <sz val="9"/>
            <color indexed="81"/>
            <rFont val="Tahoma"/>
            <charset val="1"/>
          </rPr>
          <t xml:space="preserve">
30% за 2024</t>
        </r>
      </text>
    </comment>
    <comment ref="I34" authorId="0" shapeId="0" xr:uid="{FE8E1046-322B-4E0A-AA45-712E9CDB2434}">
      <text>
        <r>
          <rPr>
            <b/>
            <sz val="9"/>
            <color indexed="81"/>
            <rFont val="Tahoma"/>
            <charset val="1"/>
          </rPr>
          <t>Венцо Шишкин:</t>
        </r>
        <r>
          <rPr>
            <sz val="9"/>
            <color indexed="81"/>
            <rFont val="Tahoma"/>
            <charset val="1"/>
          </rPr>
          <t xml:space="preserve">
30% за 2024</t>
        </r>
      </text>
    </comment>
    <comment ref="I55" authorId="0" shapeId="0" xr:uid="{3E45F98C-FEED-405B-B7AB-B383DE466D9F}">
      <text>
        <r>
          <rPr>
            <b/>
            <sz val="9"/>
            <color indexed="81"/>
            <rFont val="Tahoma"/>
            <charset val="1"/>
          </rPr>
          <t>Венцо Шишкин:</t>
        </r>
        <r>
          <rPr>
            <sz val="9"/>
            <color indexed="81"/>
            <rFont val="Tahoma"/>
            <charset val="1"/>
          </rPr>
          <t xml:space="preserve">
30% за 2024</t>
        </r>
      </text>
    </comment>
    <comment ref="I62" authorId="0" shapeId="0" xr:uid="{83466E01-6D5E-4F9E-B00B-CC0830214076}">
      <text>
        <r>
          <rPr>
            <b/>
            <sz val="9"/>
            <color indexed="81"/>
            <rFont val="Tahoma"/>
            <charset val="1"/>
          </rPr>
          <t xml:space="preserve">Венцо Шишкин:
tri </t>
        </r>
        <r>
          <rPr>
            <sz val="9"/>
            <color indexed="81"/>
            <rFont val="Tahoma"/>
            <charset val="1"/>
          </rPr>
          <t xml:space="preserve"> parkinzite se sraboteni od strana na Proing, ostanuva da se dofakturira uste 50% od negova strana I dvata UP od JP za proektiranje</t>
        </r>
      </text>
    </comment>
    <comment ref="G90" authorId="1" shapeId="0" xr:uid="{81FF8D36-8D33-42BD-9D93-E0FF36EFA841}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Сообракаен проект</t>
        </r>
      </text>
    </comment>
    <comment ref="D96" authorId="1" shapeId="0" xr:uid="{EBAF6735-5BC2-44EE-BBBB-1FF0D9DF16D0}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Канализација + ПИ +Пречистителна+ Услови од агенција
</t>
        </r>
      </text>
    </comment>
  </commentList>
</comments>
</file>

<file path=xl/sharedStrings.xml><?xml version="1.0" encoding="utf-8"?>
<sst xmlns="http://schemas.openxmlformats.org/spreadsheetml/2006/main" count="122" uniqueCount="122">
  <si>
    <t>Геодетски елаборати</t>
  </si>
  <si>
    <t>Ред. бр.</t>
  </si>
  <si>
    <t>ЛОКАЦИЈА / УЛИЦА</t>
  </si>
  <si>
    <t>Програма ЈЛ Подготвување на проекти за други објекти (482910)</t>
  </si>
  <si>
    <t>Програма ЈД Подготвување на проекти за мостови (482210)</t>
  </si>
  <si>
    <t>ВКУПНО</t>
  </si>
  <si>
    <t>Пристап до објект надвор од ГУП-правец-Битолско Кале</t>
  </si>
  <si>
    <t>с.БАРЕШАНИ</t>
  </si>
  <si>
    <t>Изработка на рампина за пристап до ОУ и СУ и други институции</t>
  </si>
  <si>
    <t>Геомеханички елаборати</t>
  </si>
  <si>
    <t>Мислења од ИЗИИС</t>
  </si>
  <si>
    <t>Паркинг (Гт,, Работнички)</t>
  </si>
  <si>
    <t>ул. Довлеџик, крак покрај р. Драгор</t>
  </si>
  <si>
    <t>Проектна документација за Месна заедница</t>
  </si>
  <si>
    <t>ул. Христо Ботев Л=500 м</t>
  </si>
  <si>
    <t>Потпорен зид на р. Драгор</t>
  </si>
  <si>
    <t>Основни сообраќакни проекти по СС за ЦГП -3-та фаза</t>
  </si>
  <si>
    <t xml:space="preserve">Изработка на предмер пресметки и стручно консултантски услуги, теренски увид, анализи, извештаи и други урбанистички архитектонски и инженерски услуги проценети по работен час </t>
  </si>
  <si>
    <t xml:space="preserve">Проекти за рушење </t>
  </si>
  <si>
    <t>Енергетски проекти за фасади на објекти сопственост на ОБ</t>
  </si>
  <si>
    <t>Основни проекти за гасоводни приклуцоци</t>
  </si>
  <si>
    <t>Реконструкција на ул. Д.И. Муратот од пресек со ШШ до ул. Ленинова со Л= 150 м</t>
  </si>
  <si>
    <t>Елаборати за животна средина</t>
  </si>
  <si>
    <t>Конзерваторски надзор</t>
  </si>
  <si>
    <t>Урбанистички проект и основен проект за градежно земјиште-Рекреативна зона Кркардш со П=до 2 ха</t>
  </si>
  <si>
    <t>Урбанистичка документација за Спортска сала с. Долно Оризари</t>
  </si>
  <si>
    <t>Проект за Адаптација/Реконструкција на просториите на ОИК Битола и партерно уредување</t>
  </si>
  <si>
    <t>Уредување и регулирање на дел од отворен канал  с. Логоварди</t>
  </si>
  <si>
    <t>Уредување и регулирање на дел од Раштански порој  во Горно Оризари</t>
  </si>
  <si>
    <t>Реконструкција на улици во с. Карамани Л=2021 м</t>
  </si>
  <si>
    <t>Реконструкција на улици во с. Крклино Л=480м</t>
  </si>
  <si>
    <t>Реконструкција на улици во с. Бистрица Л=900м</t>
  </si>
  <si>
    <t>Реконструкција на улица 14та Л = 75м</t>
  </si>
  <si>
    <t>Реконструкција на улици (Лавчански пат, Мараја Кири и Алберт Анштањ) Л=270м</t>
  </si>
  <si>
    <t>Реконструкција на улици во с. Горно Српци Л=600+790м</t>
  </si>
  <si>
    <t>Изработка на проектна документација за поплочување на јавни површини</t>
  </si>
  <si>
    <t xml:space="preserve">ул. 11-ти Март -Панде Николов, Козара, Димитрие Туцовиќ со Л=610 м </t>
  </si>
  <si>
    <t>Елаборати за  Вело-патеки Братин Дол - Дихово - Брусник - Лавци - Буково  Л= 11300 м</t>
  </si>
  <si>
    <t>Изработка на Сообраќајна студија за потребите на ГУП</t>
  </si>
  <si>
    <t>Реконструкција на улица Дебарска од ул.Илинденска до мостот Л=925м</t>
  </si>
  <si>
    <t>Поврзвање на Г.Оризари со с.Крклино Л=1100м</t>
  </si>
  <si>
    <t>ул.,,11ти Октомври,, со Л=145 м</t>
  </si>
  <si>
    <t>Надградба  на кејски зидови на р. Драгор од мост кај судот до Црн мост со Л=815 м и изработка на велосипедска патека</t>
  </si>
  <si>
    <t xml:space="preserve">Изготвување на проектна документација-основен проект за влез во БТ ул. ,,8-ми ,, Септември од бензиска Лук Оил до граница на ГУП со Л=1300 м и ш=23.5 м </t>
  </si>
  <si>
    <t>Изработување на проектна документација за поставување на фотоволтаици на јавни објекти под надлежност на Општина Битола</t>
  </si>
  <si>
    <t>Реконструкција на улица Козјак</t>
  </si>
  <si>
    <t>Проектна документација за реконструкција на каскади и слапишта на р. Драгор</t>
  </si>
  <si>
    <t>Реконструкција на ул. Маркс и Енгелс Л=295м</t>
  </si>
  <si>
    <t>Разлика</t>
  </si>
  <si>
    <t>Сообраќајни проекти  низ улици во Битола,Измена на траен и времен режим на сообраќај и смирување на сообраќај, осветлени пешачки премини пред училишта</t>
  </si>
  <si>
    <t>Реконструкција на улици во населба Баир (Љубојно, Мукос и 5та) Л=380м</t>
  </si>
  <si>
    <t>Реконструкција на локален пат до с. Змирнево Л=550м</t>
  </si>
  <si>
    <t>Проектна документација за инфраструктура за 6 локации (Карши селска автобуска, позади зграда ,,Кифла", позади зграда ,,Декорпод", Овчи пазар позади зграда ,,Хелихоптер"</t>
  </si>
  <si>
    <t>Програма ЈД    Подготвување проектина улици и л.патишта,споменици  ЈД (482110, )</t>
  </si>
  <si>
    <t>Програма  ЈИ   Подготвување на проекти за на пречист станици и колектори (482310)</t>
  </si>
  <si>
    <t>Програма ЈГ   Подготвување на проекти за водоснабдување (482710)</t>
  </si>
  <si>
    <t>Програма ГД  Подготвување на проекти за енергетски капацитети (482810)</t>
  </si>
  <si>
    <t>Проектна документација за изградба на улуца со паркинг (Довлеџик кај кружен тек)</t>
  </si>
  <si>
    <t>Проектна документација за изградба на фекална канализација за с. Нижеполе</t>
  </si>
  <si>
    <t>Проектна документација за изградба на фекална канализација за с. Дихово</t>
  </si>
  <si>
    <t>Проектна док. за изградба на ободен канал</t>
  </si>
  <si>
    <t xml:space="preserve">Проектна док. за  реконструкција на  ограда на  спортски терени на  ОУ. Т. Ангелевски </t>
  </si>
  <si>
    <t xml:space="preserve"> НОВО Урбабанистичко РЕШЕНИЕ за  ул. К. Република заедно со   тениските игралишта  </t>
  </si>
  <si>
    <t>Проектна документација за водоснабдување на викенд населба во Буковски ливади (Населба Воденици) со Л=5350м</t>
  </si>
  <si>
    <t>ПРОГРАМА НА ЕКОНОМСКИ РАВОЈ 2024 -  Прилог 1</t>
  </si>
  <si>
    <t>ЈП Жабени-решавање на проблеми со фекална канализација на потег К&amp;Ш-пречистителна станица</t>
  </si>
  <si>
    <t>Реконструкција на кров со адаптација на кровен простор</t>
  </si>
  <si>
    <t>Реконструкција на улица Романија (Фаза водовод, канализација и коловоз) и дел од улица Васко Карангелевски (водовод и кнализација)</t>
  </si>
  <si>
    <t>Проектна документација за ул. Партизанска од Кружен тек до објект на ТВ Орбис</t>
  </si>
  <si>
    <t>Изработка на основни проекти за термотехнички инсталации за греење за:    1. Подрачно Училиште ОУ Коле Канински во Буковски ливади и ЈОУДГ Естреа Овадија Мара ДГ Росица;                         2. ЈОУДГ Естреа Овадија Мара ДГ Колибри во Населба Стрелиште</t>
  </si>
  <si>
    <t>Ревизија за ГУП</t>
  </si>
  <si>
    <t>Проширување на Пропуст на ул.Владимир Назор (Нов мост Раштански порој, влез од Прилеп)</t>
  </si>
  <si>
    <t>Реконструкција на  Месната заедница с. Братин Дол</t>
  </si>
  <si>
    <t>Реконструкција на Тротоари на главен пат за РЕК с Логоварди Л=550м</t>
  </si>
  <si>
    <t>Проектна документација за  Ограда на училиште во  с. Долно Оризари Л=220м</t>
  </si>
  <si>
    <t>Техничка документација за Игралишта покрај стадионот во Г. Оризари</t>
  </si>
  <si>
    <t xml:space="preserve">Проектна документација за огради на игралишта ( с. Црнобуки, с. Кукуречани, ОУ Трифун Пановски) </t>
  </si>
  <si>
    <t>Проектна документација за Изградба на спортски терен с. Лисолај</t>
  </si>
  <si>
    <t>Проектна документација за Реконструкција на улици во с. Поешево Л=1438м</t>
  </si>
  <si>
    <t>Реконструирање на центарот на селото с. Крстоар 1700м2</t>
  </si>
  <si>
    <t>Изградба на нова канализација од Илинденска до Јорго Костовски со Реконструкција на постоечките улици (Скуберник и Јорго Костовски) Л=250м</t>
  </si>
  <si>
    <t>Реконструкција на улици:                          1. Индустриска од бр. 3 до 17 КП бр.16811 КО Битола 5 (прв чикмак) Л=156м                        2. Кај Македонија стакло Л=255м</t>
  </si>
  <si>
    <t>Нова Програма за урбана опрема , заедно со проектна документација за изведба</t>
  </si>
  <si>
    <t>ул. ,,150,, со Л=250 м (Основни +Идејни)</t>
  </si>
  <si>
    <t>ул. ,,170та и 210та ,, со Л=190м (Основни + Идејни)</t>
  </si>
  <si>
    <t xml:space="preserve">Проектна документација за отворени спортски игралишта АРМ Четврт 2 ГП15.5 (Мал фудбал (Ракомет), Кошарка, Тенис и Одбојка) </t>
  </si>
  <si>
    <t xml:space="preserve">Мултифункционален спортски комплекс </t>
  </si>
  <si>
    <t>Реконструкција на мешовита канализација на дел од ул. Индустриска  (од ул. Прогрес до Колектор К1) Л=300м</t>
  </si>
  <si>
    <t>Ревизија на урбанистички проекти</t>
  </si>
  <si>
    <t>Ревизија на основни проекти за мостови</t>
  </si>
  <si>
    <t>Ревизија на сообраќајни проекти за траен и времен режим на сообраќај</t>
  </si>
  <si>
    <t>Проектна документација за Реконструкција на коловоз на ул. Бегова Чешма Л=100м</t>
  </si>
  <si>
    <t>Проектна документација за  Реконструкција на инфраструктура на улица Солунска од бр. 120 до 158 (Сервис Чеде)</t>
  </si>
  <si>
    <t>Проектна документација за  ул. Борис Буџевски, Уредување на простор кон ул. Мирка Гинова и средување на простор околу згради со влез бр. 1-7 (1400м2)</t>
  </si>
  <si>
    <t>Проектна документација за  Уредување на јавна површина ул. 30та, 31ва, дел од стара партизанска и дел од 14та, за поставување на бехатон плочки</t>
  </si>
  <si>
    <t>Проектна документација за  Уредување на јавна површиа М.Гинова кон новиот пазар и СОУ Ѓ.Наумов (700м2)</t>
  </si>
  <si>
    <t>Проектна документација за обнова на детско катче  помеѓу 3-4та и 3-5та зграда во Карпош</t>
  </si>
  <si>
    <t>Проектна документација за  Реконструкција на улицата Цане Бујуковски од бр.27 до 47 пред градинката (Стрелиште) Л=130м</t>
  </si>
  <si>
    <t>Проектна документација за  Реконструкција на ул. Ѓорче Петров Л=410м</t>
  </si>
  <si>
    <t>Проектна документација за  Реконструкција на ул. Бул 1ви мај под железничкиот мост (Треска) Л=245м</t>
  </si>
  <si>
    <t>Проектна документација за  Реконструкција на Бул. 1 ви мај кај дрвеното мовче кај Кланицата Л=100м</t>
  </si>
  <si>
    <t>Проектна документација за  Реконструкција на ул. Наум Наумовски Борче од Прилепска до Ѓорче Петров Л=240м2 (2655м2)</t>
  </si>
  <si>
    <t>Проектна документација за  Реконструкција на ул. Бул 1ви мај од Сали мостот до ул Вера Циривири Л=355м</t>
  </si>
  <si>
    <t>Проектна документација за  Реконструкција на тротоари ул. Иван Милутиновиќ со изведба на вело патека  (од 11март до Максим Горки) Л=535м</t>
  </si>
  <si>
    <t>Проектна документација за  Реконструкција на простор околу зграда на пензионери (Бул 1виМај) КП бр. 8921/2, 8923/1 и 8922/1 Битола 3 (1100 м2)</t>
  </si>
  <si>
    <t>Проектна документација за  Реконструкција на ул. Кирил Пејчиновиќ Л=285м</t>
  </si>
  <si>
    <t>Проектна документација за  Реконструкција на ул. Бихаќ Л=290м</t>
  </si>
  <si>
    <t>Проектна документација за  Реконструкција на ул. Неготино Л=170м</t>
  </si>
  <si>
    <t>Проектна документација за  Потпорен зид ул. Мукос</t>
  </si>
  <si>
    <t xml:space="preserve">Проектна документација за  Реконструкција на ул Борис Стрезов Л=180м </t>
  </si>
  <si>
    <t xml:space="preserve">Проектна документација за  Реконструкција на паркинзи:                                             1.  Д. Лахчански бр. 72 кај ОУ Кл. Охридски (маркет Форса),                         2. КП бр. 7396 КО Битола 4 (кај влез за издавање на пасоши)                                 3. Нико Фундали                                       4. Никола Русински </t>
  </si>
  <si>
    <t>Проектна документација за Уредување на паркот и Иградба на мини игралиште   с. Породин</t>
  </si>
  <si>
    <t>Проектна документација за  Реконструкција на улици во с. Кукуречани Л=1900m</t>
  </si>
  <si>
    <t>Проектна документација Изградба на фекална канализација с. Крклино Л= 3495м заедно со пречистителна станица</t>
  </si>
  <si>
    <t>Проектна документација за Реконструкција на улици во с. Братиндол Л=1280</t>
  </si>
  <si>
    <t>Проектна документација за  Реконструкција на мост во с. Лажец</t>
  </si>
  <si>
    <t>Проектна документација за  Реконструкција на улици (900м) с.Трн</t>
  </si>
  <si>
    <t>Проектна документација за  Реконструкција на мост во с. Српци</t>
  </si>
  <si>
    <t>Ревизија на основни проекти за други објекти (високоградба)</t>
  </si>
  <si>
    <t>Ревизија на Основни проекти (улици, патишта, канализација водовод, улично осветлување)</t>
  </si>
  <si>
    <r>
      <t>Рехабилитација на 3те улички со гребење и преасвалтирање (Спасе Ристевски, С. Поповски и Битолска) Л</t>
    </r>
    <r>
      <rPr>
        <sz val="12"/>
        <rFont val="Times New Roman"/>
        <family val="1"/>
        <charset val="204"/>
      </rPr>
      <t>=2010</t>
    </r>
    <r>
      <rPr>
        <sz val="12"/>
        <rFont val="Times New Roman"/>
        <family val="2"/>
      </rPr>
      <t>м с. Кравари</t>
    </r>
  </si>
  <si>
    <t>Н    О   В   И         О  Б  Ј  Е  К  Т  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</si>
</sst>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2"/>
      <color theme="1"/>
      <name val="Times New Roman"/>
      <family val="2"/>
    </font>
    <font>
      <sz val="10"/>
      <name val="Arial"/>
      <family val="2"/>
    </font>
    <font>
      <sz val="12"/>
      <color rgb="FF9C5700"/>
      <name val="Times New Roman"/>
      <family val="2"/>
    </font>
    <font>
      <sz val="12"/>
      <name val="Times New Roman"/>
      <family val="2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6">
    <xf numFmtId="0" fontId="0" fillId="0" borderId="0" xfId="0"/>
    <xf numFmtId="4" fontId="0" fillId="0" borderId="0" xfId="0" applyNumberFormat="1"/>
    <xf numFmtId="43" fontId="0" fillId="0" borderId="0" xfId="0" applyNumberFormat="1"/>
    <xf numFmtId="4" fontId="3" fillId="3" borderId="1" xfId="3" applyNumberFormat="1" applyFont="1" applyFill="1" applyBorder="1" applyAlignment="1">
      <alignment wrapText="1"/>
    </xf>
    <xf numFmtId="0" fontId="3" fillId="3" borderId="0" xfId="3" applyFont="1" applyFill="1"/>
    <xf numFmtId="0" fontId="3" fillId="3" borderId="1" xfId="3" applyFont="1" applyFill="1" applyBorder="1" applyAlignment="1">
      <alignment horizontal="center" vertical="center"/>
    </xf>
    <xf numFmtId="0" fontId="3" fillId="3" borderId="1" xfId="3" applyFont="1" applyFill="1" applyBorder="1" applyAlignment="1">
      <alignment vertical="center" wrapText="1"/>
    </xf>
    <xf numFmtId="4" fontId="3" fillId="3" borderId="1" xfId="3" applyNumberFormat="1" applyFont="1" applyFill="1" applyBorder="1" applyAlignment="1">
      <alignment vertical="center"/>
    </xf>
    <xf numFmtId="4" fontId="3" fillId="3" borderId="1" xfId="3" applyNumberFormat="1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left" vertical="center" wrapText="1"/>
    </xf>
    <xf numFmtId="0" fontId="3" fillId="3" borderId="1" xfId="3" applyFont="1" applyFill="1" applyBorder="1" applyAlignment="1">
      <alignment horizontal="left" wrapText="1"/>
    </xf>
    <xf numFmtId="4" fontId="3" fillId="3" borderId="1" xfId="3" applyNumberFormat="1" applyFont="1" applyFill="1" applyBorder="1"/>
    <xf numFmtId="4" fontId="3" fillId="3" borderId="1" xfId="3" applyNumberFormat="1" applyFont="1" applyFill="1" applyBorder="1" applyAlignment="1">
      <alignment horizontal="center"/>
    </xf>
    <xf numFmtId="0" fontId="3" fillId="3" borderId="1" xfId="3" applyFont="1" applyFill="1" applyBorder="1" applyAlignment="1">
      <alignment wrapText="1"/>
    </xf>
    <xf numFmtId="0" fontId="3" fillId="3" borderId="1" xfId="3" applyFont="1" applyFill="1" applyBorder="1"/>
    <xf numFmtId="0" fontId="3" fillId="3" borderId="1" xfId="3" applyFont="1" applyFill="1" applyBorder="1" applyAlignment="1">
      <alignment horizontal="center"/>
    </xf>
    <xf numFmtId="43" fontId="3" fillId="3" borderId="1" xfId="3" applyNumberFormat="1" applyFont="1" applyFill="1" applyBorder="1"/>
    <xf numFmtId="0" fontId="3" fillId="3" borderId="1" xfId="3" applyFont="1" applyFill="1" applyBorder="1" applyAlignment="1">
      <alignment horizontal="right" wrapText="1"/>
    </xf>
    <xf numFmtId="0" fontId="3" fillId="3" borderId="0" xfId="3" applyFont="1" applyFill="1" applyAlignment="1">
      <alignment horizontal="right"/>
    </xf>
    <xf numFmtId="0" fontId="3" fillId="0" borderId="0" xfId="0" applyFont="1"/>
    <xf numFmtId="0" fontId="3" fillId="4" borderId="1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left" wrapText="1"/>
    </xf>
    <xf numFmtId="4" fontId="3" fillId="0" borderId="1" xfId="3" applyNumberFormat="1" applyFont="1" applyFill="1" applyBorder="1"/>
    <xf numFmtId="4" fontId="3" fillId="0" borderId="1" xfId="3" applyNumberFormat="1" applyFont="1" applyFill="1" applyBorder="1" applyAlignment="1">
      <alignment horizontal="center"/>
    </xf>
    <xf numFmtId="4" fontId="3" fillId="0" borderId="1" xfId="3" applyNumberFormat="1" applyFont="1" applyFill="1" applyBorder="1" applyAlignment="1">
      <alignment vertical="center"/>
    </xf>
    <xf numFmtId="0" fontId="3" fillId="0" borderId="1" xfId="3" applyFont="1" applyFill="1" applyBorder="1" applyAlignment="1">
      <alignment wrapText="1"/>
    </xf>
    <xf numFmtId="0" fontId="0" fillId="3" borderId="0" xfId="0" applyFill="1"/>
    <xf numFmtId="0" fontId="3" fillId="3" borderId="3" xfId="3" applyFont="1" applyFill="1" applyBorder="1" applyAlignment="1">
      <alignment wrapText="1"/>
    </xf>
    <xf numFmtId="0" fontId="3" fillId="3" borderId="4" xfId="3" applyFont="1" applyFill="1" applyBorder="1" applyAlignment="1">
      <alignment wrapText="1"/>
    </xf>
    <xf numFmtId="4" fontId="3" fillId="3" borderId="4" xfId="3" applyNumberFormat="1" applyFont="1" applyFill="1" applyBorder="1"/>
    <xf numFmtId="4" fontId="3" fillId="3" borderId="4" xfId="3" applyNumberFormat="1" applyFont="1" applyFill="1" applyBorder="1" applyAlignment="1">
      <alignment vertical="center"/>
    </xf>
    <xf numFmtId="0" fontId="3" fillId="3" borderId="5" xfId="3" applyFont="1" applyFill="1" applyBorder="1" applyAlignment="1">
      <alignment wrapText="1"/>
    </xf>
    <xf numFmtId="4" fontId="3" fillId="3" borderId="5" xfId="3" applyNumberFormat="1" applyFont="1" applyFill="1" applyBorder="1"/>
    <xf numFmtId="4" fontId="3" fillId="3" borderId="5" xfId="3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" fontId="7" fillId="3" borderId="1" xfId="3" applyNumberFormat="1" applyFont="1" applyFill="1" applyBorder="1" applyAlignment="1">
      <alignment horizontal="center" vertical="center"/>
    </xf>
    <xf numFmtId="4" fontId="0" fillId="0" borderId="1" xfId="0" applyNumberFormat="1" applyBorder="1"/>
    <xf numFmtId="4" fontId="8" fillId="0" borderId="0" xfId="0" applyNumberFormat="1" applyFont="1"/>
    <xf numFmtId="0" fontId="9" fillId="0" borderId="0" xfId="0" applyFont="1"/>
    <xf numFmtId="4" fontId="3" fillId="3" borderId="1" xfId="3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0" fontId="2" fillId="3" borderId="9" xfId="3" applyFill="1" applyBorder="1"/>
    <xf numFmtId="4" fontId="3" fillId="3" borderId="1" xfId="3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3" borderId="2" xfId="3" applyFont="1" applyFill="1" applyBorder="1" applyAlignment="1">
      <alignment horizontal="center"/>
    </xf>
    <xf numFmtId="4" fontId="3" fillId="3" borderId="0" xfId="3" applyNumberFormat="1" applyFont="1" applyFill="1" applyAlignment="1">
      <alignment horizontal="center"/>
    </xf>
    <xf numFmtId="0" fontId="3" fillId="3" borderId="0" xfId="3" applyFont="1" applyFill="1" applyAlignment="1">
      <alignment horizontal="center"/>
    </xf>
    <xf numFmtId="43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4">
    <cellStyle name="Comma 2" xfId="1" xr:uid="{00000000-0005-0000-0000-000001000000}"/>
    <cellStyle name="Comma 3" xfId="2" xr:uid="{00000000-0005-0000-0000-000002000000}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1455420</xdr:colOff>
      <xdr:row>1</xdr:row>
      <xdr:rowOff>1253714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5A070C6-AE2D-4194-958F-D8266CC718F1}"/>
            </a:ext>
          </a:extLst>
        </xdr:cNvPr>
        <xdr:cNvSpPr txBox="1"/>
      </xdr:nvSpPr>
      <xdr:spPr>
        <a:xfrm>
          <a:off x="1836420" y="16728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</xdr:row>
      <xdr:rowOff>1253714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5EFB2F8-6B4F-463B-88CD-35930638015E}"/>
            </a:ext>
          </a:extLst>
        </xdr:cNvPr>
        <xdr:cNvSpPr txBox="1"/>
      </xdr:nvSpPr>
      <xdr:spPr>
        <a:xfrm>
          <a:off x="12534900" y="16728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F679B79-C5A6-42E8-9FA6-1F18F3AD2506}"/>
            </a:ext>
          </a:extLst>
        </xdr:cNvPr>
        <xdr:cNvSpPr txBox="1"/>
      </xdr:nvSpPr>
      <xdr:spPr>
        <a:xfrm>
          <a:off x="12534900" y="2119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3"/>
  <sheetViews>
    <sheetView tabSelected="1" view="pageBreakPreview" zoomScale="85" zoomScaleNormal="85" zoomScaleSheetLayoutView="85" workbookViewId="0">
      <pane ySplit="2" topLeftCell="A75" activePane="bottomLeft" state="frozen"/>
      <selection pane="bottomLeft" activeCell="J87" sqref="J87"/>
    </sheetView>
  </sheetViews>
  <sheetFormatPr defaultRowHeight="15.75" x14ac:dyDescent="0.25"/>
  <cols>
    <col min="1" max="1" width="19.375" customWidth="1"/>
    <col min="2" max="2" width="39" customWidth="1"/>
    <col min="3" max="3" width="19.75" customWidth="1"/>
    <col min="4" max="4" width="19.875" customWidth="1"/>
    <col min="5" max="5" width="15.875" customWidth="1"/>
    <col min="6" max="6" width="16.75" customWidth="1"/>
    <col min="7" max="7" width="18.75" customWidth="1"/>
    <col min="8" max="8" width="14.5" customWidth="1"/>
    <col min="9" max="9" width="21.75" customWidth="1"/>
    <col min="10" max="10" width="14.75" customWidth="1"/>
    <col min="11" max="11" width="35.75" customWidth="1"/>
    <col min="14" max="14" width="54.625" customWidth="1"/>
    <col min="15" max="15" width="24" customWidth="1"/>
    <col min="251" max="251" width="5" customWidth="1"/>
    <col min="252" max="252" width="36.25" customWidth="1"/>
    <col min="253" max="253" width="18.25" customWidth="1"/>
    <col min="254" max="254" width="19.875" customWidth="1"/>
    <col min="255" max="255" width="15.875" customWidth="1"/>
    <col min="256" max="256" width="16.75" customWidth="1"/>
    <col min="257" max="257" width="16.25" customWidth="1"/>
    <col min="258" max="258" width="14.5" customWidth="1"/>
    <col min="259" max="259" width="21.75" customWidth="1"/>
    <col min="260" max="260" width="28.625" bestFit="1" customWidth="1"/>
    <col min="261" max="261" width="20" customWidth="1"/>
    <col min="262" max="262" width="13.75" customWidth="1"/>
    <col min="507" max="507" width="5" customWidth="1"/>
    <col min="508" max="508" width="36.25" customWidth="1"/>
    <col min="509" max="509" width="18.25" customWidth="1"/>
    <col min="510" max="510" width="19.875" customWidth="1"/>
    <col min="511" max="511" width="15.875" customWidth="1"/>
    <col min="512" max="512" width="16.75" customWidth="1"/>
    <col min="513" max="513" width="16.25" customWidth="1"/>
    <col min="514" max="514" width="14.5" customWidth="1"/>
    <col min="515" max="515" width="21.75" customWidth="1"/>
    <col min="516" max="516" width="28.625" bestFit="1" customWidth="1"/>
    <col min="517" max="517" width="20" customWidth="1"/>
    <col min="518" max="518" width="13.75" customWidth="1"/>
    <col min="763" max="763" width="5" customWidth="1"/>
    <col min="764" max="764" width="36.25" customWidth="1"/>
    <col min="765" max="765" width="18.25" customWidth="1"/>
    <col min="766" max="766" width="19.875" customWidth="1"/>
    <col min="767" max="767" width="15.875" customWidth="1"/>
    <col min="768" max="768" width="16.75" customWidth="1"/>
    <col min="769" max="769" width="16.25" customWidth="1"/>
    <col min="770" max="770" width="14.5" customWidth="1"/>
    <col min="771" max="771" width="21.75" customWidth="1"/>
    <col min="772" max="772" width="28.625" bestFit="1" customWidth="1"/>
    <col min="773" max="773" width="20" customWidth="1"/>
    <col min="774" max="774" width="13.75" customWidth="1"/>
    <col min="1019" max="1019" width="5" customWidth="1"/>
    <col min="1020" max="1020" width="36.25" customWidth="1"/>
    <col min="1021" max="1021" width="18.25" customWidth="1"/>
    <col min="1022" max="1022" width="19.875" customWidth="1"/>
    <col min="1023" max="1023" width="15.875" customWidth="1"/>
    <col min="1024" max="1024" width="16.75" customWidth="1"/>
    <col min="1025" max="1025" width="16.25" customWidth="1"/>
    <col min="1026" max="1026" width="14.5" customWidth="1"/>
    <col min="1027" max="1027" width="21.75" customWidth="1"/>
    <col min="1028" max="1028" width="28.625" bestFit="1" customWidth="1"/>
    <col min="1029" max="1029" width="20" customWidth="1"/>
    <col min="1030" max="1030" width="13.75" customWidth="1"/>
    <col min="1275" max="1275" width="5" customWidth="1"/>
    <col min="1276" max="1276" width="36.25" customWidth="1"/>
    <col min="1277" max="1277" width="18.25" customWidth="1"/>
    <col min="1278" max="1278" width="19.875" customWidth="1"/>
    <col min="1279" max="1279" width="15.875" customWidth="1"/>
    <col min="1280" max="1280" width="16.75" customWidth="1"/>
    <col min="1281" max="1281" width="16.25" customWidth="1"/>
    <col min="1282" max="1282" width="14.5" customWidth="1"/>
    <col min="1283" max="1283" width="21.75" customWidth="1"/>
    <col min="1284" max="1284" width="28.625" bestFit="1" customWidth="1"/>
    <col min="1285" max="1285" width="20" customWidth="1"/>
    <col min="1286" max="1286" width="13.75" customWidth="1"/>
    <col min="1531" max="1531" width="5" customWidth="1"/>
    <col min="1532" max="1532" width="36.25" customWidth="1"/>
    <col min="1533" max="1533" width="18.25" customWidth="1"/>
    <col min="1534" max="1534" width="19.875" customWidth="1"/>
    <col min="1535" max="1535" width="15.875" customWidth="1"/>
    <col min="1536" max="1536" width="16.75" customWidth="1"/>
    <col min="1537" max="1537" width="16.25" customWidth="1"/>
    <col min="1538" max="1538" width="14.5" customWidth="1"/>
    <col min="1539" max="1539" width="21.75" customWidth="1"/>
    <col min="1540" max="1540" width="28.625" bestFit="1" customWidth="1"/>
    <col min="1541" max="1541" width="20" customWidth="1"/>
    <col min="1542" max="1542" width="13.75" customWidth="1"/>
    <col min="1787" max="1787" width="5" customWidth="1"/>
    <col min="1788" max="1788" width="36.25" customWidth="1"/>
    <col min="1789" max="1789" width="18.25" customWidth="1"/>
    <col min="1790" max="1790" width="19.875" customWidth="1"/>
    <col min="1791" max="1791" width="15.875" customWidth="1"/>
    <col min="1792" max="1792" width="16.75" customWidth="1"/>
    <col min="1793" max="1793" width="16.25" customWidth="1"/>
    <col min="1794" max="1794" width="14.5" customWidth="1"/>
    <col min="1795" max="1795" width="21.75" customWidth="1"/>
    <col min="1796" max="1796" width="28.625" bestFit="1" customWidth="1"/>
    <col min="1797" max="1797" width="20" customWidth="1"/>
    <col min="1798" max="1798" width="13.75" customWidth="1"/>
    <col min="2043" max="2043" width="5" customWidth="1"/>
    <col min="2044" max="2044" width="36.25" customWidth="1"/>
    <col min="2045" max="2045" width="18.25" customWidth="1"/>
    <col min="2046" max="2046" width="19.875" customWidth="1"/>
    <col min="2047" max="2047" width="15.875" customWidth="1"/>
    <col min="2048" max="2048" width="16.75" customWidth="1"/>
    <col min="2049" max="2049" width="16.25" customWidth="1"/>
    <col min="2050" max="2050" width="14.5" customWidth="1"/>
    <col min="2051" max="2051" width="21.75" customWidth="1"/>
    <col min="2052" max="2052" width="28.625" bestFit="1" customWidth="1"/>
    <col min="2053" max="2053" width="20" customWidth="1"/>
    <col min="2054" max="2054" width="13.75" customWidth="1"/>
    <col min="2299" max="2299" width="5" customWidth="1"/>
    <col min="2300" max="2300" width="36.25" customWidth="1"/>
    <col min="2301" max="2301" width="18.25" customWidth="1"/>
    <col min="2302" max="2302" width="19.875" customWidth="1"/>
    <col min="2303" max="2303" width="15.875" customWidth="1"/>
    <col min="2304" max="2304" width="16.75" customWidth="1"/>
    <col min="2305" max="2305" width="16.25" customWidth="1"/>
    <col min="2306" max="2306" width="14.5" customWidth="1"/>
    <col min="2307" max="2307" width="21.75" customWidth="1"/>
    <col min="2308" max="2308" width="28.625" bestFit="1" customWidth="1"/>
    <col min="2309" max="2309" width="20" customWidth="1"/>
    <col min="2310" max="2310" width="13.75" customWidth="1"/>
    <col min="2555" max="2555" width="5" customWidth="1"/>
    <col min="2556" max="2556" width="36.25" customWidth="1"/>
    <col min="2557" max="2557" width="18.25" customWidth="1"/>
    <col min="2558" max="2558" width="19.875" customWidth="1"/>
    <col min="2559" max="2559" width="15.875" customWidth="1"/>
    <col min="2560" max="2560" width="16.75" customWidth="1"/>
    <col min="2561" max="2561" width="16.25" customWidth="1"/>
    <col min="2562" max="2562" width="14.5" customWidth="1"/>
    <col min="2563" max="2563" width="21.75" customWidth="1"/>
    <col min="2564" max="2564" width="28.625" bestFit="1" customWidth="1"/>
    <col min="2565" max="2565" width="20" customWidth="1"/>
    <col min="2566" max="2566" width="13.75" customWidth="1"/>
    <col min="2811" max="2811" width="5" customWidth="1"/>
    <col min="2812" max="2812" width="36.25" customWidth="1"/>
    <col min="2813" max="2813" width="18.25" customWidth="1"/>
    <col min="2814" max="2814" width="19.875" customWidth="1"/>
    <col min="2815" max="2815" width="15.875" customWidth="1"/>
    <col min="2816" max="2816" width="16.75" customWidth="1"/>
    <col min="2817" max="2817" width="16.25" customWidth="1"/>
    <col min="2818" max="2818" width="14.5" customWidth="1"/>
    <col min="2819" max="2819" width="21.75" customWidth="1"/>
    <col min="2820" max="2820" width="28.625" bestFit="1" customWidth="1"/>
    <col min="2821" max="2821" width="20" customWidth="1"/>
    <col min="2822" max="2822" width="13.75" customWidth="1"/>
    <col min="3067" max="3067" width="5" customWidth="1"/>
    <col min="3068" max="3068" width="36.25" customWidth="1"/>
    <col min="3069" max="3069" width="18.25" customWidth="1"/>
    <col min="3070" max="3070" width="19.875" customWidth="1"/>
    <col min="3071" max="3071" width="15.875" customWidth="1"/>
    <col min="3072" max="3072" width="16.75" customWidth="1"/>
    <col min="3073" max="3073" width="16.25" customWidth="1"/>
    <col min="3074" max="3074" width="14.5" customWidth="1"/>
    <col min="3075" max="3075" width="21.75" customWidth="1"/>
    <col min="3076" max="3076" width="28.625" bestFit="1" customWidth="1"/>
    <col min="3077" max="3077" width="20" customWidth="1"/>
    <col min="3078" max="3078" width="13.75" customWidth="1"/>
    <col min="3323" max="3323" width="5" customWidth="1"/>
    <col min="3324" max="3324" width="36.25" customWidth="1"/>
    <col min="3325" max="3325" width="18.25" customWidth="1"/>
    <col min="3326" max="3326" width="19.875" customWidth="1"/>
    <col min="3327" max="3327" width="15.875" customWidth="1"/>
    <col min="3328" max="3328" width="16.75" customWidth="1"/>
    <col min="3329" max="3329" width="16.25" customWidth="1"/>
    <col min="3330" max="3330" width="14.5" customWidth="1"/>
    <col min="3331" max="3331" width="21.75" customWidth="1"/>
    <col min="3332" max="3332" width="28.625" bestFit="1" customWidth="1"/>
    <col min="3333" max="3333" width="20" customWidth="1"/>
    <col min="3334" max="3334" width="13.75" customWidth="1"/>
    <col min="3579" max="3579" width="5" customWidth="1"/>
    <col min="3580" max="3580" width="36.25" customWidth="1"/>
    <col min="3581" max="3581" width="18.25" customWidth="1"/>
    <col min="3582" max="3582" width="19.875" customWidth="1"/>
    <col min="3583" max="3583" width="15.875" customWidth="1"/>
    <col min="3584" max="3584" width="16.75" customWidth="1"/>
    <col min="3585" max="3585" width="16.25" customWidth="1"/>
    <col min="3586" max="3586" width="14.5" customWidth="1"/>
    <col min="3587" max="3587" width="21.75" customWidth="1"/>
    <col min="3588" max="3588" width="28.625" bestFit="1" customWidth="1"/>
    <col min="3589" max="3589" width="20" customWidth="1"/>
    <col min="3590" max="3590" width="13.75" customWidth="1"/>
    <col min="3835" max="3835" width="5" customWidth="1"/>
    <col min="3836" max="3836" width="36.25" customWidth="1"/>
    <col min="3837" max="3837" width="18.25" customWidth="1"/>
    <col min="3838" max="3838" width="19.875" customWidth="1"/>
    <col min="3839" max="3839" width="15.875" customWidth="1"/>
    <col min="3840" max="3840" width="16.75" customWidth="1"/>
    <col min="3841" max="3841" width="16.25" customWidth="1"/>
    <col min="3842" max="3842" width="14.5" customWidth="1"/>
    <col min="3843" max="3843" width="21.75" customWidth="1"/>
    <col min="3844" max="3844" width="28.625" bestFit="1" customWidth="1"/>
    <col min="3845" max="3845" width="20" customWidth="1"/>
    <col min="3846" max="3846" width="13.75" customWidth="1"/>
    <col min="4091" max="4091" width="5" customWidth="1"/>
    <col min="4092" max="4092" width="36.25" customWidth="1"/>
    <col min="4093" max="4093" width="18.25" customWidth="1"/>
    <col min="4094" max="4094" width="19.875" customWidth="1"/>
    <col min="4095" max="4095" width="15.875" customWidth="1"/>
    <col min="4096" max="4096" width="16.75" customWidth="1"/>
    <col min="4097" max="4097" width="16.25" customWidth="1"/>
    <col min="4098" max="4098" width="14.5" customWidth="1"/>
    <col min="4099" max="4099" width="21.75" customWidth="1"/>
    <col min="4100" max="4100" width="28.625" bestFit="1" customWidth="1"/>
    <col min="4101" max="4101" width="20" customWidth="1"/>
    <col min="4102" max="4102" width="13.75" customWidth="1"/>
    <col min="4347" max="4347" width="5" customWidth="1"/>
    <col min="4348" max="4348" width="36.25" customWidth="1"/>
    <col min="4349" max="4349" width="18.25" customWidth="1"/>
    <col min="4350" max="4350" width="19.875" customWidth="1"/>
    <col min="4351" max="4351" width="15.875" customWidth="1"/>
    <col min="4352" max="4352" width="16.75" customWidth="1"/>
    <col min="4353" max="4353" width="16.25" customWidth="1"/>
    <col min="4354" max="4354" width="14.5" customWidth="1"/>
    <col min="4355" max="4355" width="21.75" customWidth="1"/>
    <col min="4356" max="4356" width="28.625" bestFit="1" customWidth="1"/>
    <col min="4357" max="4357" width="20" customWidth="1"/>
    <col min="4358" max="4358" width="13.75" customWidth="1"/>
    <col min="4603" max="4603" width="5" customWidth="1"/>
    <col min="4604" max="4604" width="36.25" customWidth="1"/>
    <col min="4605" max="4605" width="18.25" customWidth="1"/>
    <col min="4606" max="4606" width="19.875" customWidth="1"/>
    <col min="4607" max="4607" width="15.875" customWidth="1"/>
    <col min="4608" max="4608" width="16.75" customWidth="1"/>
    <col min="4609" max="4609" width="16.25" customWidth="1"/>
    <col min="4610" max="4610" width="14.5" customWidth="1"/>
    <col min="4611" max="4611" width="21.75" customWidth="1"/>
    <col min="4612" max="4612" width="28.625" bestFit="1" customWidth="1"/>
    <col min="4613" max="4613" width="20" customWidth="1"/>
    <col min="4614" max="4614" width="13.75" customWidth="1"/>
    <col min="4859" max="4859" width="5" customWidth="1"/>
    <col min="4860" max="4860" width="36.25" customWidth="1"/>
    <col min="4861" max="4861" width="18.25" customWidth="1"/>
    <col min="4862" max="4862" width="19.875" customWidth="1"/>
    <col min="4863" max="4863" width="15.875" customWidth="1"/>
    <col min="4864" max="4864" width="16.75" customWidth="1"/>
    <col min="4865" max="4865" width="16.25" customWidth="1"/>
    <col min="4866" max="4866" width="14.5" customWidth="1"/>
    <col min="4867" max="4867" width="21.75" customWidth="1"/>
    <col min="4868" max="4868" width="28.625" bestFit="1" customWidth="1"/>
    <col min="4869" max="4869" width="20" customWidth="1"/>
    <col min="4870" max="4870" width="13.75" customWidth="1"/>
    <col min="5115" max="5115" width="5" customWidth="1"/>
    <col min="5116" max="5116" width="36.25" customWidth="1"/>
    <col min="5117" max="5117" width="18.25" customWidth="1"/>
    <col min="5118" max="5118" width="19.875" customWidth="1"/>
    <col min="5119" max="5119" width="15.875" customWidth="1"/>
    <col min="5120" max="5120" width="16.75" customWidth="1"/>
    <col min="5121" max="5121" width="16.25" customWidth="1"/>
    <col min="5122" max="5122" width="14.5" customWidth="1"/>
    <col min="5123" max="5123" width="21.75" customWidth="1"/>
    <col min="5124" max="5124" width="28.625" bestFit="1" customWidth="1"/>
    <col min="5125" max="5125" width="20" customWidth="1"/>
    <col min="5126" max="5126" width="13.75" customWidth="1"/>
    <col min="5371" max="5371" width="5" customWidth="1"/>
    <col min="5372" max="5372" width="36.25" customWidth="1"/>
    <col min="5373" max="5373" width="18.25" customWidth="1"/>
    <col min="5374" max="5374" width="19.875" customWidth="1"/>
    <col min="5375" max="5375" width="15.875" customWidth="1"/>
    <col min="5376" max="5376" width="16.75" customWidth="1"/>
    <col min="5377" max="5377" width="16.25" customWidth="1"/>
    <col min="5378" max="5378" width="14.5" customWidth="1"/>
    <col min="5379" max="5379" width="21.75" customWidth="1"/>
    <col min="5380" max="5380" width="28.625" bestFit="1" customWidth="1"/>
    <col min="5381" max="5381" width="20" customWidth="1"/>
    <col min="5382" max="5382" width="13.75" customWidth="1"/>
    <col min="5627" max="5627" width="5" customWidth="1"/>
    <col min="5628" max="5628" width="36.25" customWidth="1"/>
    <col min="5629" max="5629" width="18.25" customWidth="1"/>
    <col min="5630" max="5630" width="19.875" customWidth="1"/>
    <col min="5631" max="5631" width="15.875" customWidth="1"/>
    <col min="5632" max="5632" width="16.75" customWidth="1"/>
    <col min="5633" max="5633" width="16.25" customWidth="1"/>
    <col min="5634" max="5634" width="14.5" customWidth="1"/>
    <col min="5635" max="5635" width="21.75" customWidth="1"/>
    <col min="5636" max="5636" width="28.625" bestFit="1" customWidth="1"/>
    <col min="5637" max="5637" width="20" customWidth="1"/>
    <col min="5638" max="5638" width="13.75" customWidth="1"/>
    <col min="5883" max="5883" width="5" customWidth="1"/>
    <col min="5884" max="5884" width="36.25" customWidth="1"/>
    <col min="5885" max="5885" width="18.25" customWidth="1"/>
    <col min="5886" max="5886" width="19.875" customWidth="1"/>
    <col min="5887" max="5887" width="15.875" customWidth="1"/>
    <col min="5888" max="5888" width="16.75" customWidth="1"/>
    <col min="5889" max="5889" width="16.25" customWidth="1"/>
    <col min="5890" max="5890" width="14.5" customWidth="1"/>
    <col min="5891" max="5891" width="21.75" customWidth="1"/>
    <col min="5892" max="5892" width="28.625" bestFit="1" customWidth="1"/>
    <col min="5893" max="5893" width="20" customWidth="1"/>
    <col min="5894" max="5894" width="13.75" customWidth="1"/>
    <col min="6139" max="6139" width="5" customWidth="1"/>
    <col min="6140" max="6140" width="36.25" customWidth="1"/>
    <col min="6141" max="6141" width="18.25" customWidth="1"/>
    <col min="6142" max="6142" width="19.875" customWidth="1"/>
    <col min="6143" max="6143" width="15.875" customWidth="1"/>
    <col min="6144" max="6144" width="16.75" customWidth="1"/>
    <col min="6145" max="6145" width="16.25" customWidth="1"/>
    <col min="6146" max="6146" width="14.5" customWidth="1"/>
    <col min="6147" max="6147" width="21.75" customWidth="1"/>
    <col min="6148" max="6148" width="28.625" bestFit="1" customWidth="1"/>
    <col min="6149" max="6149" width="20" customWidth="1"/>
    <col min="6150" max="6150" width="13.75" customWidth="1"/>
    <col min="6395" max="6395" width="5" customWidth="1"/>
    <col min="6396" max="6396" width="36.25" customWidth="1"/>
    <col min="6397" max="6397" width="18.25" customWidth="1"/>
    <col min="6398" max="6398" width="19.875" customWidth="1"/>
    <col min="6399" max="6399" width="15.875" customWidth="1"/>
    <col min="6400" max="6400" width="16.75" customWidth="1"/>
    <col min="6401" max="6401" width="16.25" customWidth="1"/>
    <col min="6402" max="6402" width="14.5" customWidth="1"/>
    <col min="6403" max="6403" width="21.75" customWidth="1"/>
    <col min="6404" max="6404" width="28.625" bestFit="1" customWidth="1"/>
    <col min="6405" max="6405" width="20" customWidth="1"/>
    <col min="6406" max="6406" width="13.75" customWidth="1"/>
    <col min="6651" max="6651" width="5" customWidth="1"/>
    <col min="6652" max="6652" width="36.25" customWidth="1"/>
    <col min="6653" max="6653" width="18.25" customWidth="1"/>
    <col min="6654" max="6654" width="19.875" customWidth="1"/>
    <col min="6655" max="6655" width="15.875" customWidth="1"/>
    <col min="6656" max="6656" width="16.75" customWidth="1"/>
    <col min="6657" max="6657" width="16.25" customWidth="1"/>
    <col min="6658" max="6658" width="14.5" customWidth="1"/>
    <col min="6659" max="6659" width="21.75" customWidth="1"/>
    <col min="6660" max="6660" width="28.625" bestFit="1" customWidth="1"/>
    <col min="6661" max="6661" width="20" customWidth="1"/>
    <col min="6662" max="6662" width="13.75" customWidth="1"/>
    <col min="6907" max="6907" width="5" customWidth="1"/>
    <col min="6908" max="6908" width="36.25" customWidth="1"/>
    <col min="6909" max="6909" width="18.25" customWidth="1"/>
    <col min="6910" max="6910" width="19.875" customWidth="1"/>
    <col min="6911" max="6911" width="15.875" customWidth="1"/>
    <col min="6912" max="6912" width="16.75" customWidth="1"/>
    <col min="6913" max="6913" width="16.25" customWidth="1"/>
    <col min="6914" max="6914" width="14.5" customWidth="1"/>
    <col min="6915" max="6915" width="21.75" customWidth="1"/>
    <col min="6916" max="6916" width="28.625" bestFit="1" customWidth="1"/>
    <col min="6917" max="6917" width="20" customWidth="1"/>
    <col min="6918" max="6918" width="13.75" customWidth="1"/>
    <col min="7163" max="7163" width="5" customWidth="1"/>
    <col min="7164" max="7164" width="36.25" customWidth="1"/>
    <col min="7165" max="7165" width="18.25" customWidth="1"/>
    <col min="7166" max="7166" width="19.875" customWidth="1"/>
    <col min="7167" max="7167" width="15.875" customWidth="1"/>
    <col min="7168" max="7168" width="16.75" customWidth="1"/>
    <col min="7169" max="7169" width="16.25" customWidth="1"/>
    <col min="7170" max="7170" width="14.5" customWidth="1"/>
    <col min="7171" max="7171" width="21.75" customWidth="1"/>
    <col min="7172" max="7172" width="28.625" bestFit="1" customWidth="1"/>
    <col min="7173" max="7173" width="20" customWidth="1"/>
    <col min="7174" max="7174" width="13.75" customWidth="1"/>
    <col min="7419" max="7419" width="5" customWidth="1"/>
    <col min="7420" max="7420" width="36.25" customWidth="1"/>
    <col min="7421" max="7421" width="18.25" customWidth="1"/>
    <col min="7422" max="7422" width="19.875" customWidth="1"/>
    <col min="7423" max="7423" width="15.875" customWidth="1"/>
    <col min="7424" max="7424" width="16.75" customWidth="1"/>
    <col min="7425" max="7425" width="16.25" customWidth="1"/>
    <col min="7426" max="7426" width="14.5" customWidth="1"/>
    <col min="7427" max="7427" width="21.75" customWidth="1"/>
    <col min="7428" max="7428" width="28.625" bestFit="1" customWidth="1"/>
    <col min="7429" max="7429" width="20" customWidth="1"/>
    <col min="7430" max="7430" width="13.75" customWidth="1"/>
    <col min="7675" max="7675" width="5" customWidth="1"/>
    <col min="7676" max="7676" width="36.25" customWidth="1"/>
    <col min="7677" max="7677" width="18.25" customWidth="1"/>
    <col min="7678" max="7678" width="19.875" customWidth="1"/>
    <col min="7679" max="7679" width="15.875" customWidth="1"/>
    <col min="7680" max="7680" width="16.75" customWidth="1"/>
    <col min="7681" max="7681" width="16.25" customWidth="1"/>
    <col min="7682" max="7682" width="14.5" customWidth="1"/>
    <col min="7683" max="7683" width="21.75" customWidth="1"/>
    <col min="7684" max="7684" width="28.625" bestFit="1" customWidth="1"/>
    <col min="7685" max="7685" width="20" customWidth="1"/>
    <col min="7686" max="7686" width="13.75" customWidth="1"/>
    <col min="7931" max="7931" width="5" customWidth="1"/>
    <col min="7932" max="7932" width="36.25" customWidth="1"/>
    <col min="7933" max="7933" width="18.25" customWidth="1"/>
    <col min="7934" max="7934" width="19.875" customWidth="1"/>
    <col min="7935" max="7935" width="15.875" customWidth="1"/>
    <col min="7936" max="7936" width="16.75" customWidth="1"/>
    <col min="7937" max="7937" width="16.25" customWidth="1"/>
    <col min="7938" max="7938" width="14.5" customWidth="1"/>
    <col min="7939" max="7939" width="21.75" customWidth="1"/>
    <col min="7940" max="7940" width="28.625" bestFit="1" customWidth="1"/>
    <col min="7941" max="7941" width="20" customWidth="1"/>
    <col min="7942" max="7942" width="13.75" customWidth="1"/>
    <col min="8187" max="8187" width="5" customWidth="1"/>
    <col min="8188" max="8188" width="36.25" customWidth="1"/>
    <col min="8189" max="8189" width="18.25" customWidth="1"/>
    <col min="8190" max="8190" width="19.875" customWidth="1"/>
    <col min="8191" max="8191" width="15.875" customWidth="1"/>
    <col min="8192" max="8192" width="16.75" customWidth="1"/>
    <col min="8193" max="8193" width="16.25" customWidth="1"/>
    <col min="8194" max="8194" width="14.5" customWidth="1"/>
    <col min="8195" max="8195" width="21.75" customWidth="1"/>
    <col min="8196" max="8196" width="28.625" bestFit="1" customWidth="1"/>
    <col min="8197" max="8197" width="20" customWidth="1"/>
    <col min="8198" max="8198" width="13.75" customWidth="1"/>
    <col min="8443" max="8443" width="5" customWidth="1"/>
    <col min="8444" max="8444" width="36.25" customWidth="1"/>
    <col min="8445" max="8445" width="18.25" customWidth="1"/>
    <col min="8446" max="8446" width="19.875" customWidth="1"/>
    <col min="8447" max="8447" width="15.875" customWidth="1"/>
    <col min="8448" max="8448" width="16.75" customWidth="1"/>
    <col min="8449" max="8449" width="16.25" customWidth="1"/>
    <col min="8450" max="8450" width="14.5" customWidth="1"/>
    <col min="8451" max="8451" width="21.75" customWidth="1"/>
    <col min="8452" max="8452" width="28.625" bestFit="1" customWidth="1"/>
    <col min="8453" max="8453" width="20" customWidth="1"/>
    <col min="8454" max="8454" width="13.75" customWidth="1"/>
    <col min="8699" max="8699" width="5" customWidth="1"/>
    <col min="8700" max="8700" width="36.25" customWidth="1"/>
    <col min="8701" max="8701" width="18.25" customWidth="1"/>
    <col min="8702" max="8702" width="19.875" customWidth="1"/>
    <col min="8703" max="8703" width="15.875" customWidth="1"/>
    <col min="8704" max="8704" width="16.75" customWidth="1"/>
    <col min="8705" max="8705" width="16.25" customWidth="1"/>
    <col min="8706" max="8706" width="14.5" customWidth="1"/>
    <col min="8707" max="8707" width="21.75" customWidth="1"/>
    <col min="8708" max="8708" width="28.625" bestFit="1" customWidth="1"/>
    <col min="8709" max="8709" width="20" customWidth="1"/>
    <col min="8710" max="8710" width="13.75" customWidth="1"/>
    <col min="8955" max="8955" width="5" customWidth="1"/>
    <col min="8956" max="8956" width="36.25" customWidth="1"/>
    <col min="8957" max="8957" width="18.25" customWidth="1"/>
    <col min="8958" max="8958" width="19.875" customWidth="1"/>
    <col min="8959" max="8959" width="15.875" customWidth="1"/>
    <col min="8960" max="8960" width="16.75" customWidth="1"/>
    <col min="8961" max="8961" width="16.25" customWidth="1"/>
    <col min="8962" max="8962" width="14.5" customWidth="1"/>
    <col min="8963" max="8963" width="21.75" customWidth="1"/>
    <col min="8964" max="8964" width="28.625" bestFit="1" customWidth="1"/>
    <col min="8965" max="8965" width="20" customWidth="1"/>
    <col min="8966" max="8966" width="13.75" customWidth="1"/>
    <col min="9211" max="9211" width="5" customWidth="1"/>
    <col min="9212" max="9212" width="36.25" customWidth="1"/>
    <col min="9213" max="9213" width="18.25" customWidth="1"/>
    <col min="9214" max="9214" width="19.875" customWidth="1"/>
    <col min="9215" max="9215" width="15.875" customWidth="1"/>
    <col min="9216" max="9216" width="16.75" customWidth="1"/>
    <col min="9217" max="9217" width="16.25" customWidth="1"/>
    <col min="9218" max="9218" width="14.5" customWidth="1"/>
    <col min="9219" max="9219" width="21.75" customWidth="1"/>
    <col min="9220" max="9220" width="28.625" bestFit="1" customWidth="1"/>
    <col min="9221" max="9221" width="20" customWidth="1"/>
    <col min="9222" max="9222" width="13.75" customWidth="1"/>
    <col min="9467" max="9467" width="5" customWidth="1"/>
    <col min="9468" max="9468" width="36.25" customWidth="1"/>
    <col min="9469" max="9469" width="18.25" customWidth="1"/>
    <col min="9470" max="9470" width="19.875" customWidth="1"/>
    <col min="9471" max="9471" width="15.875" customWidth="1"/>
    <col min="9472" max="9472" width="16.75" customWidth="1"/>
    <col min="9473" max="9473" width="16.25" customWidth="1"/>
    <col min="9474" max="9474" width="14.5" customWidth="1"/>
    <col min="9475" max="9475" width="21.75" customWidth="1"/>
    <col min="9476" max="9476" width="28.625" bestFit="1" customWidth="1"/>
    <col min="9477" max="9477" width="20" customWidth="1"/>
    <col min="9478" max="9478" width="13.75" customWidth="1"/>
    <col min="9723" max="9723" width="5" customWidth="1"/>
    <col min="9724" max="9724" width="36.25" customWidth="1"/>
    <col min="9725" max="9725" width="18.25" customWidth="1"/>
    <col min="9726" max="9726" width="19.875" customWidth="1"/>
    <col min="9727" max="9727" width="15.875" customWidth="1"/>
    <col min="9728" max="9728" width="16.75" customWidth="1"/>
    <col min="9729" max="9729" width="16.25" customWidth="1"/>
    <col min="9730" max="9730" width="14.5" customWidth="1"/>
    <col min="9731" max="9731" width="21.75" customWidth="1"/>
    <col min="9732" max="9732" width="28.625" bestFit="1" customWidth="1"/>
    <col min="9733" max="9733" width="20" customWidth="1"/>
    <col min="9734" max="9734" width="13.75" customWidth="1"/>
    <col min="9979" max="9979" width="5" customWidth="1"/>
    <col min="9980" max="9980" width="36.25" customWidth="1"/>
    <col min="9981" max="9981" width="18.25" customWidth="1"/>
    <col min="9982" max="9982" width="19.875" customWidth="1"/>
    <col min="9983" max="9983" width="15.875" customWidth="1"/>
    <col min="9984" max="9984" width="16.75" customWidth="1"/>
    <col min="9985" max="9985" width="16.25" customWidth="1"/>
    <col min="9986" max="9986" width="14.5" customWidth="1"/>
    <col min="9987" max="9987" width="21.75" customWidth="1"/>
    <col min="9988" max="9988" width="28.625" bestFit="1" customWidth="1"/>
    <col min="9989" max="9989" width="20" customWidth="1"/>
    <col min="9990" max="9990" width="13.75" customWidth="1"/>
    <col min="10235" max="10235" width="5" customWidth="1"/>
    <col min="10236" max="10236" width="36.25" customWidth="1"/>
    <col min="10237" max="10237" width="18.25" customWidth="1"/>
    <col min="10238" max="10238" width="19.875" customWidth="1"/>
    <col min="10239" max="10239" width="15.875" customWidth="1"/>
    <col min="10240" max="10240" width="16.75" customWidth="1"/>
    <col min="10241" max="10241" width="16.25" customWidth="1"/>
    <col min="10242" max="10242" width="14.5" customWidth="1"/>
    <col min="10243" max="10243" width="21.75" customWidth="1"/>
    <col min="10244" max="10244" width="28.625" bestFit="1" customWidth="1"/>
    <col min="10245" max="10245" width="20" customWidth="1"/>
    <col min="10246" max="10246" width="13.75" customWidth="1"/>
    <col min="10491" max="10491" width="5" customWidth="1"/>
    <col min="10492" max="10492" width="36.25" customWidth="1"/>
    <col min="10493" max="10493" width="18.25" customWidth="1"/>
    <col min="10494" max="10494" width="19.875" customWidth="1"/>
    <col min="10495" max="10495" width="15.875" customWidth="1"/>
    <col min="10496" max="10496" width="16.75" customWidth="1"/>
    <col min="10497" max="10497" width="16.25" customWidth="1"/>
    <col min="10498" max="10498" width="14.5" customWidth="1"/>
    <col min="10499" max="10499" width="21.75" customWidth="1"/>
    <col min="10500" max="10500" width="28.625" bestFit="1" customWidth="1"/>
    <col min="10501" max="10501" width="20" customWidth="1"/>
    <col min="10502" max="10502" width="13.75" customWidth="1"/>
    <col min="10747" max="10747" width="5" customWidth="1"/>
    <col min="10748" max="10748" width="36.25" customWidth="1"/>
    <col min="10749" max="10749" width="18.25" customWidth="1"/>
    <col min="10750" max="10750" width="19.875" customWidth="1"/>
    <col min="10751" max="10751" width="15.875" customWidth="1"/>
    <col min="10752" max="10752" width="16.75" customWidth="1"/>
    <col min="10753" max="10753" width="16.25" customWidth="1"/>
    <col min="10754" max="10754" width="14.5" customWidth="1"/>
    <col min="10755" max="10755" width="21.75" customWidth="1"/>
    <col min="10756" max="10756" width="28.625" bestFit="1" customWidth="1"/>
    <col min="10757" max="10757" width="20" customWidth="1"/>
    <col min="10758" max="10758" width="13.75" customWidth="1"/>
    <col min="11003" max="11003" width="5" customWidth="1"/>
    <col min="11004" max="11004" width="36.25" customWidth="1"/>
    <col min="11005" max="11005" width="18.25" customWidth="1"/>
    <col min="11006" max="11006" width="19.875" customWidth="1"/>
    <col min="11007" max="11007" width="15.875" customWidth="1"/>
    <col min="11008" max="11008" width="16.75" customWidth="1"/>
    <col min="11009" max="11009" width="16.25" customWidth="1"/>
    <col min="11010" max="11010" width="14.5" customWidth="1"/>
    <col min="11011" max="11011" width="21.75" customWidth="1"/>
    <col min="11012" max="11012" width="28.625" bestFit="1" customWidth="1"/>
    <col min="11013" max="11013" width="20" customWidth="1"/>
    <col min="11014" max="11014" width="13.75" customWidth="1"/>
    <col min="11259" max="11259" width="5" customWidth="1"/>
    <col min="11260" max="11260" width="36.25" customWidth="1"/>
    <col min="11261" max="11261" width="18.25" customWidth="1"/>
    <col min="11262" max="11262" width="19.875" customWidth="1"/>
    <col min="11263" max="11263" width="15.875" customWidth="1"/>
    <col min="11264" max="11264" width="16.75" customWidth="1"/>
    <col min="11265" max="11265" width="16.25" customWidth="1"/>
    <col min="11266" max="11266" width="14.5" customWidth="1"/>
    <col min="11267" max="11267" width="21.75" customWidth="1"/>
    <col min="11268" max="11268" width="28.625" bestFit="1" customWidth="1"/>
    <col min="11269" max="11269" width="20" customWidth="1"/>
    <col min="11270" max="11270" width="13.75" customWidth="1"/>
    <col min="11515" max="11515" width="5" customWidth="1"/>
    <col min="11516" max="11516" width="36.25" customWidth="1"/>
    <col min="11517" max="11517" width="18.25" customWidth="1"/>
    <col min="11518" max="11518" width="19.875" customWidth="1"/>
    <col min="11519" max="11519" width="15.875" customWidth="1"/>
    <col min="11520" max="11520" width="16.75" customWidth="1"/>
    <col min="11521" max="11521" width="16.25" customWidth="1"/>
    <col min="11522" max="11522" width="14.5" customWidth="1"/>
    <col min="11523" max="11523" width="21.75" customWidth="1"/>
    <col min="11524" max="11524" width="28.625" bestFit="1" customWidth="1"/>
    <col min="11525" max="11525" width="20" customWidth="1"/>
    <col min="11526" max="11526" width="13.75" customWidth="1"/>
    <col min="11771" max="11771" width="5" customWidth="1"/>
    <col min="11772" max="11772" width="36.25" customWidth="1"/>
    <col min="11773" max="11773" width="18.25" customWidth="1"/>
    <col min="11774" max="11774" width="19.875" customWidth="1"/>
    <col min="11775" max="11775" width="15.875" customWidth="1"/>
    <col min="11776" max="11776" width="16.75" customWidth="1"/>
    <col min="11777" max="11777" width="16.25" customWidth="1"/>
    <col min="11778" max="11778" width="14.5" customWidth="1"/>
    <col min="11779" max="11779" width="21.75" customWidth="1"/>
    <col min="11780" max="11780" width="28.625" bestFit="1" customWidth="1"/>
    <col min="11781" max="11781" width="20" customWidth="1"/>
    <col min="11782" max="11782" width="13.75" customWidth="1"/>
    <col min="12027" max="12027" width="5" customWidth="1"/>
    <col min="12028" max="12028" width="36.25" customWidth="1"/>
    <col min="12029" max="12029" width="18.25" customWidth="1"/>
    <col min="12030" max="12030" width="19.875" customWidth="1"/>
    <col min="12031" max="12031" width="15.875" customWidth="1"/>
    <col min="12032" max="12032" width="16.75" customWidth="1"/>
    <col min="12033" max="12033" width="16.25" customWidth="1"/>
    <col min="12034" max="12034" width="14.5" customWidth="1"/>
    <col min="12035" max="12035" width="21.75" customWidth="1"/>
    <col min="12036" max="12036" width="28.625" bestFit="1" customWidth="1"/>
    <col min="12037" max="12037" width="20" customWidth="1"/>
    <col min="12038" max="12038" width="13.75" customWidth="1"/>
    <col min="12283" max="12283" width="5" customWidth="1"/>
    <col min="12284" max="12284" width="36.25" customWidth="1"/>
    <col min="12285" max="12285" width="18.25" customWidth="1"/>
    <col min="12286" max="12286" width="19.875" customWidth="1"/>
    <col min="12287" max="12287" width="15.875" customWidth="1"/>
    <col min="12288" max="12288" width="16.75" customWidth="1"/>
    <col min="12289" max="12289" width="16.25" customWidth="1"/>
    <col min="12290" max="12290" width="14.5" customWidth="1"/>
    <col min="12291" max="12291" width="21.75" customWidth="1"/>
    <col min="12292" max="12292" width="28.625" bestFit="1" customWidth="1"/>
    <col min="12293" max="12293" width="20" customWidth="1"/>
    <col min="12294" max="12294" width="13.75" customWidth="1"/>
    <col min="12539" max="12539" width="5" customWidth="1"/>
    <col min="12540" max="12540" width="36.25" customWidth="1"/>
    <col min="12541" max="12541" width="18.25" customWidth="1"/>
    <col min="12542" max="12542" width="19.875" customWidth="1"/>
    <col min="12543" max="12543" width="15.875" customWidth="1"/>
    <col min="12544" max="12544" width="16.75" customWidth="1"/>
    <col min="12545" max="12545" width="16.25" customWidth="1"/>
    <col min="12546" max="12546" width="14.5" customWidth="1"/>
    <col min="12547" max="12547" width="21.75" customWidth="1"/>
    <col min="12548" max="12548" width="28.625" bestFit="1" customWidth="1"/>
    <col min="12549" max="12549" width="20" customWidth="1"/>
    <col min="12550" max="12550" width="13.75" customWidth="1"/>
    <col min="12795" max="12795" width="5" customWidth="1"/>
    <col min="12796" max="12796" width="36.25" customWidth="1"/>
    <col min="12797" max="12797" width="18.25" customWidth="1"/>
    <col min="12798" max="12798" width="19.875" customWidth="1"/>
    <col min="12799" max="12799" width="15.875" customWidth="1"/>
    <col min="12800" max="12800" width="16.75" customWidth="1"/>
    <col min="12801" max="12801" width="16.25" customWidth="1"/>
    <col min="12802" max="12802" width="14.5" customWidth="1"/>
    <col min="12803" max="12803" width="21.75" customWidth="1"/>
    <col min="12804" max="12804" width="28.625" bestFit="1" customWidth="1"/>
    <col min="12805" max="12805" width="20" customWidth="1"/>
    <col min="12806" max="12806" width="13.75" customWidth="1"/>
    <col min="13051" max="13051" width="5" customWidth="1"/>
    <col min="13052" max="13052" width="36.25" customWidth="1"/>
    <col min="13053" max="13053" width="18.25" customWidth="1"/>
    <col min="13054" max="13054" width="19.875" customWidth="1"/>
    <col min="13055" max="13055" width="15.875" customWidth="1"/>
    <col min="13056" max="13056" width="16.75" customWidth="1"/>
    <col min="13057" max="13057" width="16.25" customWidth="1"/>
    <col min="13058" max="13058" width="14.5" customWidth="1"/>
    <col min="13059" max="13059" width="21.75" customWidth="1"/>
    <col min="13060" max="13060" width="28.625" bestFit="1" customWidth="1"/>
    <col min="13061" max="13061" width="20" customWidth="1"/>
    <col min="13062" max="13062" width="13.75" customWidth="1"/>
    <col min="13307" max="13307" width="5" customWidth="1"/>
    <col min="13308" max="13308" width="36.25" customWidth="1"/>
    <col min="13309" max="13309" width="18.25" customWidth="1"/>
    <col min="13310" max="13310" width="19.875" customWidth="1"/>
    <col min="13311" max="13311" width="15.875" customWidth="1"/>
    <col min="13312" max="13312" width="16.75" customWidth="1"/>
    <col min="13313" max="13313" width="16.25" customWidth="1"/>
    <col min="13314" max="13314" width="14.5" customWidth="1"/>
    <col min="13315" max="13315" width="21.75" customWidth="1"/>
    <col min="13316" max="13316" width="28.625" bestFit="1" customWidth="1"/>
    <col min="13317" max="13317" width="20" customWidth="1"/>
    <col min="13318" max="13318" width="13.75" customWidth="1"/>
    <col min="13563" max="13563" width="5" customWidth="1"/>
    <col min="13564" max="13564" width="36.25" customWidth="1"/>
    <col min="13565" max="13565" width="18.25" customWidth="1"/>
    <col min="13566" max="13566" width="19.875" customWidth="1"/>
    <col min="13567" max="13567" width="15.875" customWidth="1"/>
    <col min="13568" max="13568" width="16.75" customWidth="1"/>
    <col min="13569" max="13569" width="16.25" customWidth="1"/>
    <col min="13570" max="13570" width="14.5" customWidth="1"/>
    <col min="13571" max="13571" width="21.75" customWidth="1"/>
    <col min="13572" max="13572" width="28.625" bestFit="1" customWidth="1"/>
    <col min="13573" max="13573" width="20" customWidth="1"/>
    <col min="13574" max="13574" width="13.75" customWidth="1"/>
    <col min="13819" max="13819" width="5" customWidth="1"/>
    <col min="13820" max="13820" width="36.25" customWidth="1"/>
    <col min="13821" max="13821" width="18.25" customWidth="1"/>
    <col min="13822" max="13822" width="19.875" customWidth="1"/>
    <col min="13823" max="13823" width="15.875" customWidth="1"/>
    <col min="13824" max="13824" width="16.75" customWidth="1"/>
    <col min="13825" max="13825" width="16.25" customWidth="1"/>
    <col min="13826" max="13826" width="14.5" customWidth="1"/>
    <col min="13827" max="13827" width="21.75" customWidth="1"/>
    <col min="13828" max="13828" width="28.625" bestFit="1" customWidth="1"/>
    <col min="13829" max="13829" width="20" customWidth="1"/>
    <col min="13830" max="13830" width="13.75" customWidth="1"/>
    <col min="14075" max="14075" width="5" customWidth="1"/>
    <col min="14076" max="14076" width="36.25" customWidth="1"/>
    <col min="14077" max="14077" width="18.25" customWidth="1"/>
    <col min="14078" max="14078" width="19.875" customWidth="1"/>
    <col min="14079" max="14079" width="15.875" customWidth="1"/>
    <col min="14080" max="14080" width="16.75" customWidth="1"/>
    <col min="14081" max="14081" width="16.25" customWidth="1"/>
    <col min="14082" max="14082" width="14.5" customWidth="1"/>
    <col min="14083" max="14083" width="21.75" customWidth="1"/>
    <col min="14084" max="14084" width="28.625" bestFit="1" customWidth="1"/>
    <col min="14085" max="14085" width="20" customWidth="1"/>
    <col min="14086" max="14086" width="13.75" customWidth="1"/>
    <col min="14331" max="14331" width="5" customWidth="1"/>
    <col min="14332" max="14332" width="36.25" customWidth="1"/>
    <col min="14333" max="14333" width="18.25" customWidth="1"/>
    <col min="14334" max="14334" width="19.875" customWidth="1"/>
    <col min="14335" max="14335" width="15.875" customWidth="1"/>
    <col min="14336" max="14336" width="16.75" customWidth="1"/>
    <col min="14337" max="14337" width="16.25" customWidth="1"/>
    <col min="14338" max="14338" width="14.5" customWidth="1"/>
    <col min="14339" max="14339" width="21.75" customWidth="1"/>
    <col min="14340" max="14340" width="28.625" bestFit="1" customWidth="1"/>
    <col min="14341" max="14341" width="20" customWidth="1"/>
    <col min="14342" max="14342" width="13.75" customWidth="1"/>
    <col min="14587" max="14587" width="5" customWidth="1"/>
    <col min="14588" max="14588" width="36.25" customWidth="1"/>
    <col min="14589" max="14589" width="18.25" customWidth="1"/>
    <col min="14590" max="14590" width="19.875" customWidth="1"/>
    <col min="14591" max="14591" width="15.875" customWidth="1"/>
    <col min="14592" max="14592" width="16.75" customWidth="1"/>
    <col min="14593" max="14593" width="16.25" customWidth="1"/>
    <col min="14594" max="14594" width="14.5" customWidth="1"/>
    <col min="14595" max="14595" width="21.75" customWidth="1"/>
    <col min="14596" max="14596" width="28.625" bestFit="1" customWidth="1"/>
    <col min="14597" max="14597" width="20" customWidth="1"/>
    <col min="14598" max="14598" width="13.75" customWidth="1"/>
    <col min="14843" max="14843" width="5" customWidth="1"/>
    <col min="14844" max="14844" width="36.25" customWidth="1"/>
    <col min="14845" max="14845" width="18.25" customWidth="1"/>
    <col min="14846" max="14846" width="19.875" customWidth="1"/>
    <col min="14847" max="14847" width="15.875" customWidth="1"/>
    <col min="14848" max="14848" width="16.75" customWidth="1"/>
    <col min="14849" max="14849" width="16.25" customWidth="1"/>
    <col min="14850" max="14850" width="14.5" customWidth="1"/>
    <col min="14851" max="14851" width="21.75" customWidth="1"/>
    <col min="14852" max="14852" width="28.625" bestFit="1" customWidth="1"/>
    <col min="14853" max="14853" width="20" customWidth="1"/>
    <col min="14854" max="14854" width="13.75" customWidth="1"/>
    <col min="15099" max="15099" width="5" customWidth="1"/>
    <col min="15100" max="15100" width="36.25" customWidth="1"/>
    <col min="15101" max="15101" width="18.25" customWidth="1"/>
    <col min="15102" max="15102" width="19.875" customWidth="1"/>
    <col min="15103" max="15103" width="15.875" customWidth="1"/>
    <col min="15104" max="15104" width="16.75" customWidth="1"/>
    <col min="15105" max="15105" width="16.25" customWidth="1"/>
    <col min="15106" max="15106" width="14.5" customWidth="1"/>
    <col min="15107" max="15107" width="21.75" customWidth="1"/>
    <col min="15108" max="15108" width="28.625" bestFit="1" customWidth="1"/>
    <col min="15109" max="15109" width="20" customWidth="1"/>
    <col min="15110" max="15110" width="13.75" customWidth="1"/>
    <col min="15355" max="15355" width="5" customWidth="1"/>
    <col min="15356" max="15356" width="36.25" customWidth="1"/>
    <col min="15357" max="15357" width="18.25" customWidth="1"/>
    <col min="15358" max="15358" width="19.875" customWidth="1"/>
    <col min="15359" max="15359" width="15.875" customWidth="1"/>
    <col min="15360" max="15360" width="16.75" customWidth="1"/>
    <col min="15361" max="15361" width="16.25" customWidth="1"/>
    <col min="15362" max="15362" width="14.5" customWidth="1"/>
    <col min="15363" max="15363" width="21.75" customWidth="1"/>
    <col min="15364" max="15364" width="28.625" bestFit="1" customWidth="1"/>
    <col min="15365" max="15365" width="20" customWidth="1"/>
    <col min="15366" max="15366" width="13.75" customWidth="1"/>
    <col min="15611" max="15611" width="5" customWidth="1"/>
    <col min="15612" max="15612" width="36.25" customWidth="1"/>
    <col min="15613" max="15613" width="18.25" customWidth="1"/>
    <col min="15614" max="15614" width="19.875" customWidth="1"/>
    <col min="15615" max="15615" width="15.875" customWidth="1"/>
    <col min="15616" max="15616" width="16.75" customWidth="1"/>
    <col min="15617" max="15617" width="16.25" customWidth="1"/>
    <col min="15618" max="15618" width="14.5" customWidth="1"/>
    <col min="15619" max="15619" width="21.75" customWidth="1"/>
    <col min="15620" max="15620" width="28.625" bestFit="1" customWidth="1"/>
    <col min="15621" max="15621" width="20" customWidth="1"/>
    <col min="15622" max="15622" width="13.75" customWidth="1"/>
    <col min="15867" max="15867" width="5" customWidth="1"/>
    <col min="15868" max="15868" width="36.25" customWidth="1"/>
    <col min="15869" max="15869" width="18.25" customWidth="1"/>
    <col min="15870" max="15870" width="19.875" customWidth="1"/>
    <col min="15871" max="15871" width="15.875" customWidth="1"/>
    <col min="15872" max="15872" width="16.75" customWidth="1"/>
    <col min="15873" max="15873" width="16.25" customWidth="1"/>
    <col min="15874" max="15874" width="14.5" customWidth="1"/>
    <col min="15875" max="15875" width="21.75" customWidth="1"/>
    <col min="15876" max="15876" width="28.625" bestFit="1" customWidth="1"/>
    <col min="15877" max="15877" width="20" customWidth="1"/>
    <col min="15878" max="15878" width="13.75" customWidth="1"/>
    <col min="16123" max="16123" width="5" customWidth="1"/>
    <col min="16124" max="16124" width="36.25" customWidth="1"/>
    <col min="16125" max="16125" width="18.25" customWidth="1"/>
    <col min="16126" max="16126" width="19.875" customWidth="1"/>
    <col min="16127" max="16127" width="15.875" customWidth="1"/>
    <col min="16128" max="16128" width="16.75" customWidth="1"/>
    <col min="16129" max="16129" width="16.25" customWidth="1"/>
    <col min="16130" max="16130" width="14.5" customWidth="1"/>
    <col min="16131" max="16131" width="21.75" customWidth="1"/>
    <col min="16132" max="16132" width="28.625" bestFit="1" customWidth="1"/>
    <col min="16133" max="16133" width="20" customWidth="1"/>
    <col min="16134" max="16134" width="13.75" customWidth="1"/>
  </cols>
  <sheetData>
    <row r="1" spans="1:14" ht="25.5" x14ac:dyDescent="0.35">
      <c r="A1" s="4"/>
      <c r="B1" s="49" t="s">
        <v>64</v>
      </c>
      <c r="C1" s="49"/>
      <c r="D1" s="49"/>
      <c r="E1" s="49"/>
      <c r="F1" s="49"/>
      <c r="G1" s="49"/>
      <c r="H1" s="49"/>
      <c r="I1" s="49"/>
    </row>
    <row r="2" spans="1:14" ht="109.5" customHeight="1" x14ac:dyDescent="0.25">
      <c r="A2" s="20" t="s">
        <v>1</v>
      </c>
      <c r="B2" s="21" t="s">
        <v>2</v>
      </c>
      <c r="C2" s="20" t="s">
        <v>53</v>
      </c>
      <c r="D2" s="22" t="s">
        <v>54</v>
      </c>
      <c r="E2" s="20" t="s">
        <v>55</v>
      </c>
      <c r="F2" s="20" t="s">
        <v>56</v>
      </c>
      <c r="G2" s="20" t="s">
        <v>3</v>
      </c>
      <c r="H2" s="20" t="s">
        <v>4</v>
      </c>
      <c r="I2" s="21" t="s">
        <v>5</v>
      </c>
      <c r="J2" s="45"/>
    </row>
    <row r="3" spans="1:14" ht="48" customHeight="1" x14ac:dyDescent="0.25">
      <c r="A3" s="5">
        <v>1</v>
      </c>
      <c r="B3" s="6" t="s">
        <v>6</v>
      </c>
      <c r="C3" s="7">
        <v>370000</v>
      </c>
      <c r="D3" s="8"/>
      <c r="E3" s="8"/>
      <c r="F3" s="8"/>
      <c r="G3" s="8"/>
      <c r="H3" s="8"/>
      <c r="I3" s="7">
        <f>SUM(C3:H3)</f>
        <v>370000</v>
      </c>
    </row>
    <row r="4" spans="1:14" x14ac:dyDescent="0.25">
      <c r="A4" s="5">
        <v>2</v>
      </c>
      <c r="B4" s="6" t="s">
        <v>7</v>
      </c>
      <c r="C4" s="7">
        <v>260000</v>
      </c>
      <c r="D4" s="8"/>
      <c r="E4" s="7"/>
      <c r="F4" s="8"/>
      <c r="G4" s="8"/>
      <c r="H4" s="8"/>
      <c r="I4" s="7">
        <f>SUM(C4:H4)</f>
        <v>260000</v>
      </c>
    </row>
    <row r="5" spans="1:14" ht="87.75" customHeight="1" x14ac:dyDescent="0.25">
      <c r="A5" s="5">
        <v>3</v>
      </c>
      <c r="B5" s="6" t="s">
        <v>49</v>
      </c>
      <c r="C5" s="7">
        <v>1200000</v>
      </c>
      <c r="D5" s="8"/>
      <c r="E5" s="7"/>
      <c r="F5" s="8"/>
      <c r="G5" s="8"/>
      <c r="H5" s="8"/>
      <c r="I5" s="7">
        <f>SUM(C5:H5)</f>
        <v>1200000</v>
      </c>
    </row>
    <row r="6" spans="1:14" ht="31.5" x14ac:dyDescent="0.25">
      <c r="A6" s="5">
        <v>4</v>
      </c>
      <c r="B6" s="6" t="s">
        <v>8</v>
      </c>
      <c r="C6" s="7">
        <v>200000</v>
      </c>
      <c r="D6" s="8"/>
      <c r="E6" s="7"/>
      <c r="F6" s="8"/>
      <c r="G6" s="8"/>
      <c r="H6" s="8"/>
      <c r="I6" s="7">
        <f>SUM(C6:H6)</f>
        <v>200000</v>
      </c>
    </row>
    <row r="7" spans="1:14" x14ac:dyDescent="0.25">
      <c r="A7" s="5">
        <v>5</v>
      </c>
      <c r="B7" s="6" t="s">
        <v>0</v>
      </c>
      <c r="C7" s="7"/>
      <c r="D7" s="8"/>
      <c r="E7" s="7"/>
      <c r="F7" s="8"/>
      <c r="G7" s="8">
        <v>1000000</v>
      </c>
      <c r="H7" s="8"/>
      <c r="I7" s="7">
        <f>SUM(C7:H7)</f>
        <v>1000000</v>
      </c>
    </row>
    <row r="8" spans="1:14" x14ac:dyDescent="0.25">
      <c r="A8" s="5">
        <v>6</v>
      </c>
      <c r="B8" s="6" t="s">
        <v>9</v>
      </c>
      <c r="C8" s="7"/>
      <c r="D8" s="8"/>
      <c r="E8" s="7"/>
      <c r="F8" s="8"/>
      <c r="G8" s="8">
        <v>700000</v>
      </c>
      <c r="H8" s="8"/>
      <c r="I8" s="7">
        <f t="shared" ref="I8:I27" si="0">SUM(C8:H8)</f>
        <v>700000</v>
      </c>
    </row>
    <row r="9" spans="1:14" x14ac:dyDescent="0.25">
      <c r="A9" s="5">
        <v>7</v>
      </c>
      <c r="B9" s="6" t="s">
        <v>10</v>
      </c>
      <c r="C9" s="7"/>
      <c r="D9" s="8"/>
      <c r="E9" s="7"/>
      <c r="F9" s="8"/>
      <c r="G9" s="8">
        <v>100000</v>
      </c>
      <c r="H9" s="8"/>
      <c r="I9" s="7">
        <f>SUM(C9:H9)</f>
        <v>100000</v>
      </c>
    </row>
    <row r="10" spans="1:14" x14ac:dyDescent="0.25">
      <c r="A10" s="5">
        <v>8</v>
      </c>
      <c r="B10" s="9" t="s">
        <v>11</v>
      </c>
      <c r="C10" s="7">
        <v>100000</v>
      </c>
      <c r="D10" s="8"/>
      <c r="E10" s="7"/>
      <c r="F10" s="8">
        <v>35000</v>
      </c>
      <c r="G10" s="8"/>
      <c r="H10" s="8"/>
      <c r="I10" s="7">
        <f t="shared" si="0"/>
        <v>135000</v>
      </c>
    </row>
    <row r="11" spans="1:14" s="28" customFormat="1" ht="34.5" customHeight="1" x14ac:dyDescent="0.25">
      <c r="A11" s="5">
        <v>9</v>
      </c>
      <c r="B11" s="10" t="s">
        <v>39</v>
      </c>
      <c r="C11" s="11">
        <v>253460</v>
      </c>
      <c r="D11" s="12">
        <v>65490</v>
      </c>
      <c r="E11" s="12">
        <v>33870</v>
      </c>
      <c r="F11" s="12"/>
      <c r="G11" s="12"/>
      <c r="H11" s="12"/>
      <c r="I11" s="7">
        <f t="shared" ref="I11:I16" si="1">SUM(C11:H11)</f>
        <v>352820</v>
      </c>
      <c r="J11"/>
      <c r="K11"/>
      <c r="L11"/>
      <c r="M11"/>
      <c r="N11"/>
    </row>
    <row r="12" spans="1:14" ht="34.5" customHeight="1" x14ac:dyDescent="0.25">
      <c r="A12" s="5">
        <v>10</v>
      </c>
      <c r="B12" s="10" t="s">
        <v>40</v>
      </c>
      <c r="C12" s="11">
        <v>470000</v>
      </c>
      <c r="D12" s="12"/>
      <c r="E12" s="12">
        <v>32000</v>
      </c>
      <c r="F12" s="12"/>
      <c r="G12" s="12"/>
      <c r="H12" s="12"/>
      <c r="I12" s="7">
        <f t="shared" si="1"/>
        <v>502000</v>
      </c>
    </row>
    <row r="13" spans="1:14" ht="38.25" customHeight="1" x14ac:dyDescent="0.25">
      <c r="A13" s="5">
        <v>11</v>
      </c>
      <c r="B13" s="10" t="s">
        <v>82</v>
      </c>
      <c r="C13" s="11"/>
      <c r="D13" s="12"/>
      <c r="E13" s="12"/>
      <c r="F13" s="12"/>
      <c r="G13" s="12">
        <v>1000000</v>
      </c>
      <c r="H13" s="12"/>
      <c r="I13" s="7">
        <f t="shared" si="1"/>
        <v>1000000</v>
      </c>
    </row>
    <row r="14" spans="1:14" x14ac:dyDescent="0.25">
      <c r="A14" s="5">
        <v>12</v>
      </c>
      <c r="B14" s="10" t="s">
        <v>12</v>
      </c>
      <c r="C14" s="11">
        <v>178986</v>
      </c>
      <c r="D14" s="12">
        <v>34920</v>
      </c>
      <c r="E14" s="12">
        <v>24306</v>
      </c>
      <c r="F14" s="12">
        <v>32480</v>
      </c>
      <c r="G14" s="12">
        <v>20340</v>
      </c>
      <c r="H14" s="12"/>
      <c r="I14" s="7">
        <f t="shared" si="1"/>
        <v>291032</v>
      </c>
    </row>
    <row r="15" spans="1:14" ht="47.25" x14ac:dyDescent="0.25">
      <c r="A15" s="5">
        <v>13</v>
      </c>
      <c r="B15" s="10" t="s">
        <v>65</v>
      </c>
      <c r="C15" s="11"/>
      <c r="D15" s="12">
        <v>400000</v>
      </c>
      <c r="E15" s="12"/>
      <c r="F15" s="12"/>
      <c r="G15" s="12"/>
      <c r="H15" s="12"/>
      <c r="I15" s="7">
        <f t="shared" si="1"/>
        <v>400000</v>
      </c>
    </row>
    <row r="16" spans="1:14" ht="31.5" customHeight="1" x14ac:dyDescent="0.25">
      <c r="A16" s="5">
        <v>14</v>
      </c>
      <c r="B16" s="10" t="s">
        <v>13</v>
      </c>
      <c r="C16" s="11"/>
      <c r="D16" s="12"/>
      <c r="E16" s="12"/>
      <c r="F16" s="12"/>
      <c r="G16" s="12">
        <v>200000</v>
      </c>
      <c r="H16" s="12"/>
      <c r="I16" s="7">
        <f t="shared" si="1"/>
        <v>200000</v>
      </c>
    </row>
    <row r="17" spans="1:9" x14ac:dyDescent="0.25">
      <c r="A17" s="5">
        <v>15</v>
      </c>
      <c r="B17" s="23" t="s">
        <v>14</v>
      </c>
      <c r="C17" s="24">
        <f>0.3*185260</f>
        <v>55578</v>
      </c>
      <c r="D17" s="25">
        <f>0.3*28320</f>
        <v>8496</v>
      </c>
      <c r="E17" s="25">
        <f>0.3*22420</f>
        <v>6726</v>
      </c>
      <c r="F17" s="25"/>
      <c r="G17" s="25"/>
      <c r="H17" s="25"/>
      <c r="I17" s="26">
        <f t="shared" si="0"/>
        <v>70800</v>
      </c>
    </row>
    <row r="18" spans="1:9" x14ac:dyDescent="0.25">
      <c r="A18" s="5">
        <v>16</v>
      </c>
      <c r="B18" s="10" t="s">
        <v>15</v>
      </c>
      <c r="C18" s="11"/>
      <c r="D18" s="12"/>
      <c r="E18" s="12"/>
      <c r="F18" s="12"/>
      <c r="G18" s="12">
        <v>160000</v>
      </c>
      <c r="H18" s="12"/>
      <c r="I18" s="7">
        <f>SUM(C18:H18)</f>
        <v>160000</v>
      </c>
    </row>
    <row r="19" spans="1:9" ht="31.5" x14ac:dyDescent="0.25">
      <c r="A19" s="5">
        <v>17</v>
      </c>
      <c r="B19" s="10" t="s">
        <v>16</v>
      </c>
      <c r="C19" s="11">
        <v>250000</v>
      </c>
      <c r="D19" s="12"/>
      <c r="E19" s="12"/>
      <c r="F19" s="12"/>
      <c r="G19" s="12"/>
      <c r="H19" s="12"/>
      <c r="I19" s="7">
        <f>SUM(C19:H19)</f>
        <v>250000</v>
      </c>
    </row>
    <row r="20" spans="1:9" ht="96.75" customHeight="1" x14ac:dyDescent="0.25">
      <c r="A20" s="5">
        <v>18</v>
      </c>
      <c r="B20" s="10" t="s">
        <v>17</v>
      </c>
      <c r="C20" s="8"/>
      <c r="D20" s="8"/>
      <c r="E20" s="8"/>
      <c r="F20" s="8"/>
      <c r="G20" s="8">
        <v>450000</v>
      </c>
      <c r="H20" s="12"/>
      <c r="I20" s="7">
        <f>SUM(C20:H20)</f>
        <v>450000</v>
      </c>
    </row>
    <row r="21" spans="1:9" x14ac:dyDescent="0.25">
      <c r="A21" s="5">
        <v>19</v>
      </c>
      <c r="B21" s="10" t="s">
        <v>18</v>
      </c>
      <c r="C21" s="11"/>
      <c r="D21" s="12"/>
      <c r="E21" s="12"/>
      <c r="F21" s="11"/>
      <c r="G21" s="12">
        <v>150000</v>
      </c>
      <c r="H21" s="12"/>
      <c r="I21" s="7">
        <f>SUM(C21:H21)</f>
        <v>150000</v>
      </c>
    </row>
    <row r="22" spans="1:9" ht="31.5" x14ac:dyDescent="0.25">
      <c r="A22" s="5">
        <v>20</v>
      </c>
      <c r="B22" s="13" t="s">
        <v>19</v>
      </c>
      <c r="C22" s="11"/>
      <c r="D22" s="11"/>
      <c r="E22" s="11"/>
      <c r="F22" s="11"/>
      <c r="G22" s="8">
        <v>400000</v>
      </c>
      <c r="H22" s="11"/>
      <c r="I22" s="7">
        <f t="shared" si="0"/>
        <v>400000</v>
      </c>
    </row>
    <row r="23" spans="1:9" ht="31.5" x14ac:dyDescent="0.25">
      <c r="A23" s="5">
        <v>21</v>
      </c>
      <c r="B23" s="27" t="s">
        <v>66</v>
      </c>
      <c r="C23" s="24"/>
      <c r="D23" s="24"/>
      <c r="E23" s="24"/>
      <c r="F23" s="24"/>
      <c r="G23" s="24">
        <v>750000</v>
      </c>
      <c r="H23" s="24"/>
      <c r="I23" s="26">
        <f>SUM(C23:H23)</f>
        <v>750000</v>
      </c>
    </row>
    <row r="24" spans="1:9" ht="31.5" x14ac:dyDescent="0.25">
      <c r="A24" s="5">
        <v>22</v>
      </c>
      <c r="B24" s="13" t="s">
        <v>20</v>
      </c>
      <c r="C24" s="11"/>
      <c r="D24" s="11"/>
      <c r="E24" s="11"/>
      <c r="F24" s="11">
        <v>100000</v>
      </c>
      <c r="G24" s="11"/>
      <c r="H24" s="11"/>
      <c r="I24" s="7">
        <f t="shared" si="0"/>
        <v>100000</v>
      </c>
    </row>
    <row r="25" spans="1:9" x14ac:dyDescent="0.25">
      <c r="A25" s="5">
        <v>23</v>
      </c>
      <c r="B25" s="13" t="s">
        <v>86</v>
      </c>
      <c r="C25" s="3"/>
      <c r="D25" s="3"/>
      <c r="E25" s="3"/>
      <c r="F25" s="3"/>
      <c r="G25" s="3">
        <v>0</v>
      </c>
      <c r="H25" s="11"/>
      <c r="I25" s="7">
        <f>SUM(C25:H25)</f>
        <v>0</v>
      </c>
    </row>
    <row r="26" spans="1:9" ht="21.75" customHeight="1" x14ac:dyDescent="0.25">
      <c r="A26" s="5">
        <v>25</v>
      </c>
      <c r="B26" s="13" t="s">
        <v>41</v>
      </c>
      <c r="C26" s="3">
        <v>110000</v>
      </c>
      <c r="D26" s="3">
        <v>20000</v>
      </c>
      <c r="E26" s="3">
        <v>20000</v>
      </c>
      <c r="F26" s="3">
        <v>36000</v>
      </c>
      <c r="G26" s="3"/>
      <c r="H26" s="11"/>
      <c r="I26" s="7">
        <f>SUM(C26:H26)</f>
        <v>186000</v>
      </c>
    </row>
    <row r="27" spans="1:9" ht="31.5" x14ac:dyDescent="0.25">
      <c r="A27" s="5">
        <v>26</v>
      </c>
      <c r="B27" s="13" t="s">
        <v>36</v>
      </c>
      <c r="C27" s="3">
        <f>0.3*297847</f>
        <v>89354.099999999991</v>
      </c>
      <c r="D27" s="3">
        <f>0.3*43793</f>
        <v>13137.9</v>
      </c>
      <c r="E27" s="3">
        <f>0.3*39063</f>
        <v>11718.9</v>
      </c>
      <c r="F27" s="3">
        <f>0.3*43947</f>
        <v>13184.1</v>
      </c>
      <c r="G27" s="3"/>
      <c r="H27" s="11"/>
      <c r="I27" s="7">
        <f t="shared" si="0"/>
        <v>127394.99999999999</v>
      </c>
    </row>
    <row r="28" spans="1:9" ht="47.25" x14ac:dyDescent="0.25">
      <c r="A28" s="5">
        <v>27</v>
      </c>
      <c r="B28" s="13" t="s">
        <v>42</v>
      </c>
      <c r="C28" s="3">
        <v>145000</v>
      </c>
      <c r="D28" s="3"/>
      <c r="E28" s="3"/>
      <c r="F28" s="3"/>
      <c r="G28" s="3">
        <v>40000</v>
      </c>
      <c r="H28" s="11"/>
      <c r="I28" s="7">
        <f t="shared" ref="I28:I32" si="2">SUM(C28:H28)</f>
        <v>185000</v>
      </c>
    </row>
    <row r="29" spans="1:9" ht="54" customHeight="1" x14ac:dyDescent="0.25">
      <c r="A29" s="5">
        <v>28</v>
      </c>
      <c r="B29" s="13" t="s">
        <v>63</v>
      </c>
      <c r="C29" s="3"/>
      <c r="D29" s="3"/>
      <c r="E29" s="46">
        <v>420000</v>
      </c>
      <c r="F29" s="3"/>
      <c r="G29" s="3"/>
      <c r="H29" s="11"/>
      <c r="I29" s="7">
        <f t="shared" si="2"/>
        <v>420000</v>
      </c>
    </row>
    <row r="30" spans="1:9" ht="63" x14ac:dyDescent="0.25">
      <c r="A30" s="5">
        <v>29</v>
      </c>
      <c r="B30" s="13" t="s">
        <v>43</v>
      </c>
      <c r="C30" s="11">
        <f>291030+106516</f>
        <v>397546</v>
      </c>
      <c r="D30" s="11">
        <v>21000</v>
      </c>
      <c r="E30" s="11">
        <v>7500</v>
      </c>
      <c r="F30" s="11">
        <v>15000</v>
      </c>
      <c r="G30" s="11"/>
      <c r="H30" s="11"/>
      <c r="I30" s="7">
        <f t="shared" si="2"/>
        <v>441046</v>
      </c>
    </row>
    <row r="31" spans="1:9" ht="49.5" customHeight="1" x14ac:dyDescent="0.25">
      <c r="A31" s="5">
        <v>30</v>
      </c>
      <c r="B31" s="13" t="s">
        <v>37</v>
      </c>
      <c r="C31" s="11">
        <v>720000</v>
      </c>
      <c r="D31" s="11"/>
      <c r="E31" s="11"/>
      <c r="F31" s="11"/>
      <c r="G31" s="11"/>
      <c r="H31" s="11"/>
      <c r="I31" s="7">
        <f t="shared" si="2"/>
        <v>720000</v>
      </c>
    </row>
    <row r="32" spans="1:9" ht="31.5" x14ac:dyDescent="0.25">
      <c r="A32" s="5">
        <v>31</v>
      </c>
      <c r="B32" s="13" t="s">
        <v>21</v>
      </c>
      <c r="C32" s="11">
        <v>44250</v>
      </c>
      <c r="D32" s="11"/>
      <c r="E32" s="11"/>
      <c r="F32" s="11"/>
      <c r="G32" s="11"/>
      <c r="H32" s="11"/>
      <c r="I32" s="7">
        <f t="shared" si="2"/>
        <v>44250</v>
      </c>
    </row>
    <row r="33" spans="1:10" x14ac:dyDescent="0.25">
      <c r="A33" s="5">
        <v>32</v>
      </c>
      <c r="B33" s="13" t="s">
        <v>83</v>
      </c>
      <c r="C33" s="11">
        <f>1.18*36957*0.3</f>
        <v>13082.777999999998</v>
      </c>
      <c r="D33" s="11">
        <f>1.18*10266*0.3</f>
        <v>3634.1639999999998</v>
      </c>
      <c r="E33" s="11">
        <f>1.18*10266*0.3</f>
        <v>3634.1639999999998</v>
      </c>
      <c r="F33" s="11">
        <f>1.18*8555*0.3</f>
        <v>3028.47</v>
      </c>
      <c r="G33" s="11"/>
      <c r="H33" s="11"/>
      <c r="I33" s="7">
        <f>SUM(C33:H33)</f>
        <v>23379.576000000001</v>
      </c>
    </row>
    <row r="34" spans="1:10" ht="31.5" x14ac:dyDescent="0.25">
      <c r="A34" s="5">
        <v>33</v>
      </c>
      <c r="B34" s="10" t="s">
        <v>84</v>
      </c>
      <c r="C34" s="11">
        <f>1.18*113280*0.3</f>
        <v>40101.119999999995</v>
      </c>
      <c r="D34" s="12">
        <f>1.18*34920*0.3</f>
        <v>12361.679999999998</v>
      </c>
      <c r="E34" s="12"/>
      <c r="F34" s="12">
        <f>1.18*24780*0.3</f>
        <v>8772.119999999999</v>
      </c>
      <c r="G34" s="12">
        <f>(1.18*24780+7311.28)*0.3</f>
        <v>10965.503999999999</v>
      </c>
      <c r="H34" s="12"/>
      <c r="I34" s="7">
        <f>SUM(C34:H34)</f>
        <v>72200.423999999999</v>
      </c>
    </row>
    <row r="35" spans="1:10" x14ac:dyDescent="0.25">
      <c r="A35" s="5">
        <v>34</v>
      </c>
      <c r="B35" s="14" t="s">
        <v>22</v>
      </c>
      <c r="C35" s="11">
        <v>200000</v>
      </c>
      <c r="D35" s="11"/>
      <c r="E35" s="11"/>
      <c r="F35" s="11"/>
      <c r="G35" s="11"/>
      <c r="H35" s="11"/>
      <c r="I35" s="7">
        <f t="shared" ref="I35:I71" si="3">SUM(C35:H35)</f>
        <v>200000</v>
      </c>
    </row>
    <row r="36" spans="1:10" x14ac:dyDescent="0.25">
      <c r="A36" s="5">
        <v>36</v>
      </c>
      <c r="B36" s="13" t="s">
        <v>23</v>
      </c>
      <c r="C36" s="11"/>
      <c r="D36" s="11"/>
      <c r="E36" s="11"/>
      <c r="F36" s="11"/>
      <c r="G36" s="11">
        <v>100000</v>
      </c>
      <c r="H36" s="11"/>
      <c r="I36" s="7">
        <f t="shared" si="3"/>
        <v>100000</v>
      </c>
    </row>
    <row r="37" spans="1:10" ht="47.25" x14ac:dyDescent="0.25">
      <c r="A37" s="5">
        <v>37</v>
      </c>
      <c r="B37" s="13" t="s">
        <v>24</v>
      </c>
      <c r="C37" s="11">
        <v>550000</v>
      </c>
      <c r="D37" s="11"/>
      <c r="E37" s="11"/>
      <c r="F37" s="11"/>
      <c r="G37" s="11"/>
      <c r="H37" s="11"/>
      <c r="I37" s="7">
        <f t="shared" si="3"/>
        <v>550000</v>
      </c>
    </row>
    <row r="38" spans="1:10" ht="31.5" x14ac:dyDescent="0.25">
      <c r="A38" s="5">
        <v>38</v>
      </c>
      <c r="B38" s="9" t="s">
        <v>25</v>
      </c>
      <c r="C38" s="11"/>
      <c r="D38" s="11"/>
      <c r="E38" s="11"/>
      <c r="F38" s="11"/>
      <c r="G38" s="11">
        <v>150000</v>
      </c>
      <c r="H38" s="11"/>
      <c r="I38" s="7">
        <f t="shared" si="3"/>
        <v>150000</v>
      </c>
    </row>
    <row r="39" spans="1:10" x14ac:dyDescent="0.25">
      <c r="A39" s="5">
        <v>39</v>
      </c>
      <c r="B39" s="9" t="s">
        <v>88</v>
      </c>
      <c r="C39" s="11"/>
      <c r="D39" s="11"/>
      <c r="E39" s="11"/>
      <c r="F39" s="11"/>
      <c r="G39" s="11">
        <v>400000</v>
      </c>
      <c r="H39" s="11"/>
      <c r="I39" s="7">
        <f t="shared" si="3"/>
        <v>400000</v>
      </c>
    </row>
    <row r="40" spans="1:10" ht="47.25" x14ac:dyDescent="0.25">
      <c r="A40" s="5">
        <v>40</v>
      </c>
      <c r="B40" s="9" t="s">
        <v>119</v>
      </c>
      <c r="C40" s="11"/>
      <c r="D40" s="11"/>
      <c r="E40" s="11"/>
      <c r="F40" s="11"/>
      <c r="G40" s="11">
        <v>1675000</v>
      </c>
      <c r="H40" s="11"/>
      <c r="I40" s="7">
        <f t="shared" si="3"/>
        <v>1675000</v>
      </c>
    </row>
    <row r="41" spans="1:10" ht="31.5" x14ac:dyDescent="0.25">
      <c r="A41" s="5">
        <v>41</v>
      </c>
      <c r="B41" s="9" t="s">
        <v>90</v>
      </c>
      <c r="C41" s="11"/>
      <c r="D41" s="11"/>
      <c r="E41" s="11"/>
      <c r="F41" s="11"/>
      <c r="G41" s="11">
        <v>100000</v>
      </c>
      <c r="H41" s="11"/>
      <c r="I41" s="7">
        <f t="shared" si="3"/>
        <v>100000</v>
      </c>
    </row>
    <row r="42" spans="1:10" ht="31.5" x14ac:dyDescent="0.25">
      <c r="A42" s="5"/>
      <c r="B42" s="9" t="s">
        <v>118</v>
      </c>
      <c r="C42" s="11"/>
      <c r="D42" s="11"/>
      <c r="E42" s="11"/>
      <c r="F42" s="11"/>
      <c r="G42" s="11">
        <v>700000</v>
      </c>
      <c r="H42" s="11"/>
      <c r="I42" s="7">
        <f t="shared" si="3"/>
        <v>700000</v>
      </c>
    </row>
    <row r="43" spans="1:10" x14ac:dyDescent="0.25">
      <c r="A43" s="5">
        <v>42</v>
      </c>
      <c r="B43" s="9" t="s">
        <v>89</v>
      </c>
      <c r="C43" s="11"/>
      <c r="D43" s="11"/>
      <c r="E43" s="11"/>
      <c r="F43" s="11"/>
      <c r="G43" s="11">
        <v>281600</v>
      </c>
      <c r="H43" s="11"/>
      <c r="I43" s="7">
        <f t="shared" si="3"/>
        <v>281600</v>
      </c>
      <c r="J43" s="1"/>
    </row>
    <row r="44" spans="1:10" ht="47.25" x14ac:dyDescent="0.25">
      <c r="A44" s="5">
        <v>43</v>
      </c>
      <c r="B44" s="13" t="s">
        <v>26</v>
      </c>
      <c r="C44" s="11"/>
      <c r="D44" s="11"/>
      <c r="E44" s="11"/>
      <c r="F44" s="11">
        <v>100000</v>
      </c>
      <c r="G44" s="11">
        <v>100000</v>
      </c>
      <c r="H44" s="11"/>
      <c r="I44" s="7">
        <f t="shared" si="3"/>
        <v>200000</v>
      </c>
    </row>
    <row r="45" spans="1:10" ht="31.5" x14ac:dyDescent="0.25">
      <c r="A45" s="5">
        <v>44</v>
      </c>
      <c r="B45" s="13" t="s">
        <v>27</v>
      </c>
      <c r="C45" s="11"/>
      <c r="D45" s="11"/>
      <c r="E45" s="11"/>
      <c r="F45" s="11"/>
      <c r="G45" s="11">
        <v>150000</v>
      </c>
      <c r="H45" s="11"/>
      <c r="I45" s="7">
        <f t="shared" si="3"/>
        <v>150000</v>
      </c>
    </row>
    <row r="46" spans="1:10" ht="31.5" x14ac:dyDescent="0.25">
      <c r="A46" s="5">
        <v>45</v>
      </c>
      <c r="B46" s="13" t="s">
        <v>28</v>
      </c>
      <c r="C46" s="11"/>
      <c r="D46" s="11"/>
      <c r="E46" s="11"/>
      <c r="F46" s="11"/>
      <c r="G46" s="11">
        <v>150000</v>
      </c>
      <c r="H46" s="11"/>
      <c r="I46" s="7">
        <f t="shared" si="3"/>
        <v>150000</v>
      </c>
    </row>
    <row r="47" spans="1:10" ht="31.5" x14ac:dyDescent="0.25">
      <c r="A47" s="5">
        <v>46</v>
      </c>
      <c r="B47" s="13" t="s">
        <v>29</v>
      </c>
      <c r="C47" s="11">
        <v>146320</v>
      </c>
      <c r="D47" s="11"/>
      <c r="E47" s="11"/>
      <c r="F47" s="11"/>
      <c r="G47" s="11"/>
      <c r="H47" s="11"/>
      <c r="I47" s="7">
        <f t="shared" si="3"/>
        <v>146320</v>
      </c>
    </row>
    <row r="48" spans="1:10" ht="31.5" x14ac:dyDescent="0.25">
      <c r="A48" s="5">
        <v>47</v>
      </c>
      <c r="B48" s="13" t="s">
        <v>30</v>
      </c>
      <c r="C48" s="11">
        <v>82600</v>
      </c>
      <c r="D48" s="11"/>
      <c r="E48" s="11"/>
      <c r="F48" s="11"/>
      <c r="G48" s="11"/>
      <c r="H48" s="11"/>
      <c r="I48" s="7">
        <f t="shared" si="3"/>
        <v>82600</v>
      </c>
    </row>
    <row r="49" spans="1:15" ht="31.5" x14ac:dyDescent="0.25">
      <c r="A49" s="5">
        <v>48</v>
      </c>
      <c r="B49" s="13" t="s">
        <v>31</v>
      </c>
      <c r="C49" s="11">
        <v>106200</v>
      </c>
      <c r="D49" s="11"/>
      <c r="E49" s="11"/>
      <c r="F49" s="11"/>
      <c r="G49" s="11"/>
      <c r="H49" s="11"/>
      <c r="I49" s="7">
        <f t="shared" si="3"/>
        <v>106200</v>
      </c>
    </row>
    <row r="50" spans="1:15" x14ac:dyDescent="0.25">
      <c r="A50" s="5">
        <v>49</v>
      </c>
      <c r="B50" s="13" t="s">
        <v>32</v>
      </c>
      <c r="C50" s="11">
        <f>75*5.5*60*1.18</f>
        <v>29205</v>
      </c>
      <c r="D50" s="11">
        <v>20000</v>
      </c>
      <c r="E50" s="11">
        <v>20000</v>
      </c>
      <c r="F50" s="11"/>
      <c r="G50" s="11"/>
      <c r="H50" s="11"/>
      <c r="I50" s="7">
        <f t="shared" si="3"/>
        <v>69205</v>
      </c>
    </row>
    <row r="51" spans="1:15" ht="31.5" x14ac:dyDescent="0.25">
      <c r="A51" s="5">
        <v>50</v>
      </c>
      <c r="B51" s="13" t="s">
        <v>33</v>
      </c>
      <c r="C51" s="11">
        <f>270*4.5*60*1.18</f>
        <v>86022</v>
      </c>
      <c r="D51" s="11">
        <v>38194</v>
      </c>
      <c r="E51" s="11">
        <v>33194</v>
      </c>
      <c r="F51" s="11"/>
      <c r="G51" s="11"/>
      <c r="H51" s="11"/>
      <c r="I51" s="7">
        <f t="shared" si="3"/>
        <v>157410</v>
      </c>
    </row>
    <row r="52" spans="1:15" ht="31.5" x14ac:dyDescent="0.25">
      <c r="A52" s="5">
        <v>51</v>
      </c>
      <c r="B52" s="13" t="s">
        <v>34</v>
      </c>
      <c r="C52" s="11">
        <v>100800</v>
      </c>
      <c r="D52" s="11"/>
      <c r="E52" s="11"/>
      <c r="F52" s="11"/>
      <c r="G52" s="11"/>
      <c r="H52" s="11"/>
      <c r="I52" s="7">
        <f t="shared" si="3"/>
        <v>100800</v>
      </c>
    </row>
    <row r="53" spans="1:15" ht="31.5" x14ac:dyDescent="0.25">
      <c r="A53" s="5">
        <v>52</v>
      </c>
      <c r="B53" s="13" t="s">
        <v>35</v>
      </c>
      <c r="C53" s="11">
        <v>200000</v>
      </c>
      <c r="D53" s="11"/>
      <c r="E53" s="11"/>
      <c r="F53" s="11"/>
      <c r="G53" s="11"/>
      <c r="H53" s="11"/>
      <c r="I53" s="7">
        <f t="shared" si="3"/>
        <v>200000</v>
      </c>
      <c r="O53" s="2"/>
    </row>
    <row r="54" spans="1:15" ht="51.75" customHeight="1" x14ac:dyDescent="0.25">
      <c r="A54" s="5">
        <v>53</v>
      </c>
      <c r="B54" s="13" t="s">
        <v>44</v>
      </c>
      <c r="C54" s="11"/>
      <c r="D54" s="11"/>
      <c r="E54" s="11"/>
      <c r="F54" s="11"/>
      <c r="G54" s="11">
        <v>450000</v>
      </c>
      <c r="H54" s="11"/>
      <c r="I54" s="7">
        <f t="shared" si="3"/>
        <v>450000</v>
      </c>
    </row>
    <row r="55" spans="1:15" ht="31.5" x14ac:dyDescent="0.25">
      <c r="A55" s="5">
        <v>54</v>
      </c>
      <c r="B55" s="13" t="s">
        <v>50</v>
      </c>
      <c r="C55" s="11">
        <f>0.3*64900</f>
        <v>19470</v>
      </c>
      <c r="D55" s="11">
        <f>0.3*15930</f>
        <v>4779</v>
      </c>
      <c r="E55" s="11">
        <f>0.3*13570</f>
        <v>4071</v>
      </c>
      <c r="F55" s="11"/>
      <c r="G55" s="11"/>
      <c r="H55" s="11"/>
      <c r="I55" s="7">
        <f t="shared" si="3"/>
        <v>28320</v>
      </c>
    </row>
    <row r="56" spans="1:15" ht="63" x14ac:dyDescent="0.25">
      <c r="A56" s="5">
        <v>55</v>
      </c>
      <c r="B56" s="13" t="s">
        <v>67</v>
      </c>
      <c r="C56" s="11">
        <v>106200</v>
      </c>
      <c r="D56" s="11">
        <v>39650</v>
      </c>
      <c r="E56" s="11">
        <v>39650</v>
      </c>
      <c r="F56" s="11"/>
      <c r="G56" s="11"/>
      <c r="H56" s="11"/>
      <c r="I56" s="7">
        <f t="shared" si="3"/>
        <v>185500</v>
      </c>
    </row>
    <row r="57" spans="1:15" ht="31.5" x14ac:dyDescent="0.25">
      <c r="A57" s="5">
        <v>56</v>
      </c>
      <c r="B57" s="13" t="s">
        <v>38</v>
      </c>
      <c r="C57" s="11"/>
      <c r="D57" s="11"/>
      <c r="E57" s="11"/>
      <c r="F57" s="11"/>
      <c r="G57" s="8">
        <v>6000000</v>
      </c>
      <c r="H57" s="11"/>
      <c r="I57" s="7">
        <f t="shared" si="3"/>
        <v>6000000</v>
      </c>
    </row>
    <row r="58" spans="1:15" ht="31.5" x14ac:dyDescent="0.25">
      <c r="A58" s="5">
        <v>57</v>
      </c>
      <c r="B58" s="13" t="s">
        <v>46</v>
      </c>
      <c r="C58" s="11"/>
      <c r="D58" s="11">
        <v>800000</v>
      </c>
      <c r="E58" s="11"/>
      <c r="F58" s="11"/>
      <c r="G58" s="11"/>
      <c r="H58" s="11"/>
      <c r="I58" s="7">
        <f t="shared" si="3"/>
        <v>800000</v>
      </c>
    </row>
    <row r="59" spans="1:15" x14ac:dyDescent="0.25">
      <c r="A59" s="5">
        <v>58</v>
      </c>
      <c r="B59" s="13" t="s">
        <v>45</v>
      </c>
      <c r="C59" s="11">
        <v>40120</v>
      </c>
      <c r="D59" s="11"/>
      <c r="E59" s="11"/>
      <c r="F59" s="11"/>
      <c r="G59" s="11"/>
      <c r="H59" s="11"/>
      <c r="I59" s="7">
        <f t="shared" si="3"/>
        <v>40120</v>
      </c>
    </row>
    <row r="60" spans="1:15" ht="35.25" customHeight="1" x14ac:dyDescent="0.25">
      <c r="A60" s="5">
        <v>59</v>
      </c>
      <c r="B60" s="13" t="s">
        <v>47</v>
      </c>
      <c r="C60" s="11">
        <v>146482</v>
      </c>
      <c r="D60" s="11">
        <v>36620</v>
      </c>
      <c r="E60" s="11">
        <v>29298</v>
      </c>
      <c r="F60" s="11"/>
      <c r="G60" s="11"/>
      <c r="H60" s="11"/>
      <c r="I60" s="7">
        <f t="shared" si="3"/>
        <v>212400</v>
      </c>
    </row>
    <row r="61" spans="1:15" ht="34.5" customHeight="1" x14ac:dyDescent="0.25">
      <c r="A61" s="5">
        <v>60</v>
      </c>
      <c r="B61" s="13" t="s">
        <v>51</v>
      </c>
      <c r="C61" s="11">
        <v>120000</v>
      </c>
      <c r="D61" s="11"/>
      <c r="E61" s="11"/>
      <c r="F61" s="11"/>
      <c r="G61" s="11"/>
      <c r="H61" s="11"/>
      <c r="I61" s="7">
        <f t="shared" si="3"/>
        <v>120000</v>
      </c>
    </row>
    <row r="62" spans="1:15" ht="78.75" x14ac:dyDescent="0.25">
      <c r="A62" s="5">
        <v>61</v>
      </c>
      <c r="B62" s="13" t="s">
        <v>52</v>
      </c>
      <c r="C62" s="11">
        <v>350000</v>
      </c>
      <c r="D62" s="11">
        <v>40000</v>
      </c>
      <c r="E62" s="11"/>
      <c r="F62" s="11">
        <v>50000</v>
      </c>
      <c r="G62" s="11">
        <v>100000</v>
      </c>
      <c r="H62" s="11"/>
      <c r="I62" s="7">
        <f t="shared" si="3"/>
        <v>540000</v>
      </c>
    </row>
    <row r="63" spans="1:15" ht="48" customHeight="1" x14ac:dyDescent="0.25">
      <c r="A63" s="5">
        <v>62</v>
      </c>
      <c r="B63" s="13" t="s">
        <v>57</v>
      </c>
      <c r="C63" s="11">
        <v>250000</v>
      </c>
      <c r="D63" s="11">
        <v>25000</v>
      </c>
      <c r="E63" s="11"/>
      <c r="F63" s="11"/>
      <c r="G63" s="11"/>
      <c r="H63" s="11"/>
      <c r="I63" s="7">
        <f t="shared" si="3"/>
        <v>275000</v>
      </c>
    </row>
    <row r="64" spans="1:15" ht="31.5" x14ac:dyDescent="0.25">
      <c r="A64" s="5">
        <v>63</v>
      </c>
      <c r="B64" s="13" t="s">
        <v>58</v>
      </c>
      <c r="C64" s="11"/>
      <c r="D64" s="11">
        <v>1000000</v>
      </c>
      <c r="E64" s="11"/>
      <c r="F64" s="11"/>
      <c r="G64" s="11"/>
      <c r="H64" s="11"/>
      <c r="I64" s="7">
        <f t="shared" si="3"/>
        <v>1000000</v>
      </c>
    </row>
    <row r="65" spans="1:14" ht="31.5" x14ac:dyDescent="0.25">
      <c r="A65" s="5">
        <v>64</v>
      </c>
      <c r="B65" s="13" t="s">
        <v>59</v>
      </c>
      <c r="C65" s="11"/>
      <c r="D65" s="11">
        <v>1000000</v>
      </c>
      <c r="E65" s="11"/>
      <c r="F65" s="11"/>
      <c r="G65" s="11"/>
      <c r="H65" s="11"/>
      <c r="I65" s="7">
        <f t="shared" si="3"/>
        <v>1000000</v>
      </c>
    </row>
    <row r="66" spans="1:14" x14ac:dyDescent="0.25">
      <c r="A66" s="5">
        <v>65</v>
      </c>
      <c r="B66" s="13" t="s">
        <v>60</v>
      </c>
      <c r="C66" s="11"/>
      <c r="D66" s="11">
        <v>300000</v>
      </c>
      <c r="E66" s="11"/>
      <c r="F66" s="11"/>
      <c r="G66" s="11"/>
      <c r="H66" s="11"/>
      <c r="I66" s="7">
        <f t="shared" si="3"/>
        <v>300000</v>
      </c>
    </row>
    <row r="67" spans="1:14" ht="49.5" customHeight="1" x14ac:dyDescent="0.25">
      <c r="A67" s="5">
        <v>66</v>
      </c>
      <c r="B67" s="13" t="s">
        <v>61</v>
      </c>
      <c r="C67" s="11"/>
      <c r="D67" s="11"/>
      <c r="E67" s="11"/>
      <c r="F67" s="11"/>
      <c r="G67" s="11">
        <v>300000</v>
      </c>
      <c r="H67" s="11"/>
      <c r="I67" s="7">
        <f t="shared" si="3"/>
        <v>300000</v>
      </c>
    </row>
    <row r="68" spans="1:14" ht="48" thickBot="1" x14ac:dyDescent="0.3">
      <c r="A68" s="5">
        <v>67</v>
      </c>
      <c r="B68" s="33" t="s">
        <v>62</v>
      </c>
      <c r="C68" s="34">
        <v>1000000</v>
      </c>
      <c r="D68" s="34"/>
      <c r="E68" s="34"/>
      <c r="F68" s="34"/>
      <c r="G68" s="34">
        <v>0</v>
      </c>
      <c r="H68" s="34"/>
      <c r="I68" s="35">
        <f t="shared" si="3"/>
        <v>1000000</v>
      </c>
    </row>
    <row r="69" spans="1:14" ht="47.25" x14ac:dyDescent="0.25">
      <c r="A69" s="5">
        <v>68</v>
      </c>
      <c r="B69" s="30" t="s">
        <v>87</v>
      </c>
      <c r="C69" s="31"/>
      <c r="D69" s="31">
        <v>60000</v>
      </c>
      <c r="E69" s="31"/>
      <c r="F69" s="31"/>
      <c r="G69" s="31"/>
      <c r="H69" s="31"/>
      <c r="I69" s="32">
        <f t="shared" si="3"/>
        <v>60000</v>
      </c>
    </row>
    <row r="70" spans="1:14" ht="110.25" x14ac:dyDescent="0.25">
      <c r="A70" s="5">
        <v>69</v>
      </c>
      <c r="B70" s="13" t="s">
        <v>69</v>
      </c>
      <c r="C70" s="11"/>
      <c r="D70" s="11"/>
      <c r="E70" s="11"/>
      <c r="F70" s="11"/>
      <c r="G70" s="42">
        <f>(3000+5000)*61.5</f>
        <v>492000</v>
      </c>
      <c r="H70" s="11"/>
      <c r="I70" s="7">
        <f t="shared" si="3"/>
        <v>492000</v>
      </c>
    </row>
    <row r="71" spans="1:14" x14ac:dyDescent="0.25">
      <c r="A71" s="5">
        <v>70</v>
      </c>
      <c r="B71" s="13" t="s">
        <v>70</v>
      </c>
      <c r="C71" s="11"/>
      <c r="D71" s="11"/>
      <c r="E71" s="11"/>
      <c r="F71" s="11"/>
      <c r="G71" s="11">
        <v>1845000</v>
      </c>
      <c r="H71" s="11"/>
      <c r="I71" s="7">
        <f t="shared" si="3"/>
        <v>1845000</v>
      </c>
      <c r="J71" s="40"/>
    </row>
    <row r="72" spans="1:14" x14ac:dyDescent="0.25">
      <c r="A72" s="5"/>
      <c r="B72" s="13"/>
      <c r="C72" s="11"/>
      <c r="D72" s="11"/>
      <c r="E72" s="11"/>
      <c r="F72" s="11"/>
      <c r="G72" s="11"/>
      <c r="H72" s="11"/>
      <c r="I72" s="7"/>
    </row>
    <row r="73" spans="1:14" x14ac:dyDescent="0.25">
      <c r="A73" s="5"/>
      <c r="B73" s="13"/>
      <c r="C73" s="11"/>
      <c r="D73" s="11"/>
      <c r="E73" s="11"/>
      <c r="F73" s="11"/>
      <c r="G73" s="11"/>
      <c r="H73" s="11"/>
      <c r="I73" s="7"/>
    </row>
    <row r="74" spans="1:14" x14ac:dyDescent="0.25">
      <c r="A74" s="5"/>
      <c r="B74" s="13"/>
      <c r="C74" s="11"/>
      <c r="D74" s="11"/>
      <c r="E74" s="11"/>
      <c r="F74" s="11"/>
      <c r="G74" s="11"/>
      <c r="H74" s="11"/>
      <c r="I74" s="7"/>
    </row>
    <row r="75" spans="1:14" ht="6.75" customHeight="1" x14ac:dyDescent="0.25">
      <c r="A75" s="5"/>
      <c r="B75" s="13"/>
      <c r="C75" s="11"/>
      <c r="D75" s="11"/>
      <c r="E75" s="11"/>
      <c r="F75" s="11"/>
      <c r="G75" s="11"/>
      <c r="H75" s="11"/>
      <c r="I75" s="7"/>
    </row>
    <row r="76" spans="1:14" x14ac:dyDescent="0.25">
      <c r="A76" s="14"/>
      <c r="B76" s="15"/>
      <c r="C76" s="16">
        <f>SUM(C3:C75)</f>
        <v>8430776.9979999997</v>
      </c>
      <c r="D76" s="16">
        <f>SUM(D3:D75)</f>
        <v>3943282.7439999999</v>
      </c>
      <c r="E76" s="16">
        <f>SUM(E3:E75)</f>
        <v>685968.06400000001</v>
      </c>
      <c r="F76" s="16">
        <f>SUM(F3:F75)</f>
        <v>393464.69</v>
      </c>
      <c r="G76" s="16">
        <f>SUM(G3:G75)</f>
        <v>17974905.504000001</v>
      </c>
      <c r="H76" s="16">
        <f>SUM(H3:H62)</f>
        <v>0</v>
      </c>
      <c r="I76" s="16">
        <f>SUM(I3:I75)</f>
        <v>31428398</v>
      </c>
      <c r="J76" s="40"/>
      <c r="N76" s="2">
        <f>I76-31855976</f>
        <v>-427578</v>
      </c>
    </row>
    <row r="77" spans="1:14" ht="15.75" customHeight="1" x14ac:dyDescent="0.25">
      <c r="A77" s="14"/>
      <c r="B77" s="15"/>
      <c r="C77" s="16"/>
      <c r="D77" s="16"/>
      <c r="E77" s="16"/>
      <c r="F77" s="16"/>
      <c r="G77" s="16"/>
      <c r="H77" s="16"/>
      <c r="I77" s="16"/>
      <c r="N77" s="2"/>
    </row>
    <row r="78" spans="1:14" x14ac:dyDescent="0.25">
      <c r="A78" s="14"/>
      <c r="B78" s="15"/>
      <c r="C78" s="16"/>
      <c r="D78" s="16"/>
      <c r="E78" s="16"/>
      <c r="F78" s="16"/>
      <c r="G78" s="16"/>
      <c r="H78" s="16"/>
      <c r="I78" s="16"/>
      <c r="N78" s="2"/>
    </row>
    <row r="79" spans="1:14" ht="13.5" customHeight="1" x14ac:dyDescent="0.25">
      <c r="A79" s="15"/>
      <c r="B79" s="17" t="s">
        <v>48</v>
      </c>
      <c r="C79" s="11"/>
      <c r="D79" s="11"/>
      <c r="E79" s="11"/>
      <c r="F79" s="11"/>
      <c r="G79" s="11"/>
      <c r="H79" s="11"/>
      <c r="I79" s="11"/>
    </row>
    <row r="80" spans="1:14" x14ac:dyDescent="0.25">
      <c r="A80" s="4"/>
      <c r="B80" s="18"/>
      <c r="C80" s="50"/>
      <c r="D80" s="51"/>
      <c r="E80" s="51"/>
      <c r="F80" s="51"/>
      <c r="G80" s="51"/>
      <c r="H80" s="51"/>
      <c r="I80" s="4"/>
    </row>
    <row r="81" spans="1:11" x14ac:dyDescent="0.25">
      <c r="A81" s="19"/>
      <c r="B81" s="19"/>
      <c r="C81" s="19"/>
      <c r="D81" s="19"/>
      <c r="E81" s="52">
        <f>C76+D76+E76+F76+G76+H76</f>
        <v>31428398</v>
      </c>
      <c r="F81" s="52"/>
      <c r="G81" s="19"/>
      <c r="H81" s="19"/>
      <c r="I81" s="19"/>
    </row>
    <row r="82" spans="1:11" x14ac:dyDescent="0.25">
      <c r="B82" s="19"/>
      <c r="C82" s="19"/>
      <c r="D82" s="19"/>
      <c r="E82" s="19"/>
      <c r="F82" s="19"/>
      <c r="G82" s="19"/>
      <c r="H82" s="19"/>
      <c r="I82" s="19"/>
    </row>
    <row r="83" spans="1:11" x14ac:dyDescent="0.25">
      <c r="B83" s="19"/>
      <c r="C83" s="19"/>
      <c r="D83" s="19"/>
      <c r="E83" s="19"/>
      <c r="F83" s="19"/>
      <c r="G83" s="19"/>
      <c r="H83" s="19"/>
      <c r="I83" s="19"/>
    </row>
    <row r="84" spans="1:11" ht="16.5" thickBot="1" x14ac:dyDescent="0.3">
      <c r="A84" s="19"/>
      <c r="B84" s="19"/>
      <c r="C84" s="19"/>
      <c r="D84" s="19"/>
      <c r="E84" s="19"/>
      <c r="F84" s="19"/>
      <c r="G84" s="19"/>
      <c r="H84" s="19"/>
      <c r="I84" s="19"/>
    </row>
    <row r="85" spans="1:11" ht="16.5" thickBot="1" x14ac:dyDescent="0.3">
      <c r="A85" s="53" t="s">
        <v>121</v>
      </c>
      <c r="B85" s="54"/>
      <c r="C85" s="54"/>
      <c r="D85" s="54"/>
      <c r="E85" s="54"/>
      <c r="F85" s="54"/>
      <c r="G85" s="54"/>
      <c r="H85" s="54"/>
      <c r="I85" s="55"/>
    </row>
    <row r="86" spans="1:1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"/>
    </row>
    <row r="87" spans="1:11" ht="31.5" x14ac:dyDescent="0.25">
      <c r="A87" s="38">
        <v>71</v>
      </c>
      <c r="B87" s="13" t="s">
        <v>117</v>
      </c>
      <c r="C87" s="11"/>
      <c r="D87" s="11"/>
      <c r="E87" s="11"/>
      <c r="F87" s="11"/>
      <c r="G87" s="11"/>
      <c r="H87" s="11">
        <v>300000</v>
      </c>
      <c r="I87" s="7">
        <f>SUM(C87:H87)</f>
        <v>300000</v>
      </c>
    </row>
    <row r="88" spans="1:11" ht="31.5" x14ac:dyDescent="0.25">
      <c r="A88" s="38">
        <v>72</v>
      </c>
      <c r="B88" s="13" t="s">
        <v>116</v>
      </c>
      <c r="C88" s="11">
        <f>900*(3+2*0.75)*45*1.18</f>
        <v>215055</v>
      </c>
      <c r="D88" s="11"/>
      <c r="E88" s="11"/>
      <c r="F88" s="11"/>
      <c r="G88" s="11"/>
      <c r="H88" s="11"/>
      <c r="I88" s="7">
        <f t="shared" ref="I88:I125" si="4">SUM(C88:H88)</f>
        <v>215055</v>
      </c>
    </row>
    <row r="89" spans="1:11" ht="32.25" x14ac:dyDescent="0.3">
      <c r="A89" s="38">
        <v>73</v>
      </c>
      <c r="B89" s="13" t="s">
        <v>115</v>
      </c>
      <c r="C89" s="11"/>
      <c r="D89" s="11"/>
      <c r="E89" s="11"/>
      <c r="F89" s="11"/>
      <c r="G89" s="11"/>
      <c r="H89" s="11">
        <v>400000</v>
      </c>
      <c r="I89" s="7">
        <f t="shared" si="4"/>
        <v>400000</v>
      </c>
      <c r="K89" s="41"/>
    </row>
    <row r="90" spans="1:11" ht="31.5" x14ac:dyDescent="0.25">
      <c r="A90" s="38">
        <v>74</v>
      </c>
      <c r="B90" s="13" t="s">
        <v>68</v>
      </c>
      <c r="C90" s="11"/>
      <c r="D90" s="11"/>
      <c r="E90" s="11"/>
      <c r="F90" s="11"/>
      <c r="G90" s="11">
        <v>50000</v>
      </c>
      <c r="H90" s="11"/>
      <c r="I90" s="7">
        <f t="shared" si="4"/>
        <v>50000</v>
      </c>
    </row>
    <row r="91" spans="1:11" ht="31.5" x14ac:dyDescent="0.25">
      <c r="A91" s="38">
        <v>75</v>
      </c>
      <c r="B91" s="13" t="s">
        <v>114</v>
      </c>
      <c r="C91" s="11">
        <f>1280*(3+2*0.75)*50*1.18</f>
        <v>339840</v>
      </c>
      <c r="D91" s="11"/>
      <c r="E91" s="11"/>
      <c r="F91" s="11"/>
      <c r="G91" s="11"/>
      <c r="H91" s="11"/>
      <c r="I91" s="7">
        <f t="shared" si="4"/>
        <v>339840</v>
      </c>
    </row>
    <row r="92" spans="1:11" ht="31.5" x14ac:dyDescent="0.25">
      <c r="A92" s="38">
        <v>76</v>
      </c>
      <c r="B92" s="13" t="s">
        <v>72</v>
      </c>
      <c r="C92" s="11"/>
      <c r="D92" s="11"/>
      <c r="E92" s="11"/>
      <c r="F92" s="11"/>
      <c r="G92" s="11">
        <v>60000</v>
      </c>
      <c r="H92" s="11"/>
      <c r="I92" s="7">
        <f t="shared" si="4"/>
        <v>60000</v>
      </c>
    </row>
    <row r="93" spans="1:11" ht="31.5" x14ac:dyDescent="0.25">
      <c r="A93" s="38">
        <v>77</v>
      </c>
      <c r="B93" s="13" t="s">
        <v>73</v>
      </c>
      <c r="C93" s="11">
        <f>550*(2*2)*55*1.18</f>
        <v>142780</v>
      </c>
      <c r="D93" s="11"/>
      <c r="E93" s="11"/>
      <c r="F93" s="11"/>
      <c r="G93" s="11"/>
      <c r="H93" s="11"/>
      <c r="I93" s="7">
        <f t="shared" si="4"/>
        <v>142780</v>
      </c>
    </row>
    <row r="94" spans="1:11" ht="31.5" x14ac:dyDescent="0.25">
      <c r="A94" s="38">
        <v>78</v>
      </c>
      <c r="B94" s="13" t="s">
        <v>74</v>
      </c>
      <c r="C94" s="11"/>
      <c r="D94" s="11"/>
      <c r="E94" s="11"/>
      <c r="F94" s="11"/>
      <c r="G94" s="11">
        <f>220*120*1.18</f>
        <v>31152</v>
      </c>
      <c r="H94" s="11"/>
      <c r="I94" s="7">
        <f t="shared" si="4"/>
        <v>31152</v>
      </c>
    </row>
    <row r="95" spans="1:11" ht="31.5" x14ac:dyDescent="0.25">
      <c r="A95" s="38">
        <v>79</v>
      </c>
      <c r="B95" s="13" t="s">
        <v>75</v>
      </c>
      <c r="C95" s="11">
        <v>120000</v>
      </c>
      <c r="D95" s="11"/>
      <c r="E95" s="11"/>
      <c r="F95" s="11"/>
      <c r="G95" s="11"/>
      <c r="H95" s="11"/>
      <c r="I95" s="7">
        <f t="shared" si="4"/>
        <v>120000</v>
      </c>
    </row>
    <row r="96" spans="1:11" ht="47.25" x14ac:dyDescent="0.25">
      <c r="A96" s="38">
        <v>80</v>
      </c>
      <c r="B96" s="13" t="s">
        <v>113</v>
      </c>
      <c r="C96" s="11"/>
      <c r="D96" s="11">
        <f>(1280+85+75+50+40+50+120+150+85+130+770+460+200)*45*1.18+120000+120000+60000</f>
        <v>485584.5</v>
      </c>
      <c r="E96" s="11"/>
      <c r="F96" s="11"/>
      <c r="G96" s="11"/>
      <c r="H96" s="11"/>
      <c r="I96" s="7">
        <f t="shared" si="4"/>
        <v>485584.5</v>
      </c>
    </row>
    <row r="97" spans="1:14" ht="47.25" x14ac:dyDescent="0.25">
      <c r="A97" s="38">
        <v>81</v>
      </c>
      <c r="B97" s="29" t="s">
        <v>120</v>
      </c>
      <c r="C97" s="11">
        <f>(660+640+710)*(3+2*0.5)*30*1.18</f>
        <v>284616</v>
      </c>
      <c r="D97" s="11"/>
      <c r="E97" s="11"/>
      <c r="F97" s="11"/>
      <c r="G97" s="11"/>
      <c r="H97" s="11"/>
      <c r="I97" s="7">
        <f t="shared" si="4"/>
        <v>284616</v>
      </c>
    </row>
    <row r="98" spans="1:14" ht="31.5" x14ac:dyDescent="0.25">
      <c r="A98" s="38">
        <v>82</v>
      </c>
      <c r="B98" s="13" t="s">
        <v>112</v>
      </c>
      <c r="C98" s="11">
        <f>1900*4.5*50*1.18</f>
        <v>504450</v>
      </c>
      <c r="D98" s="11"/>
      <c r="E98" s="11"/>
      <c r="F98" s="11"/>
      <c r="G98" s="11"/>
      <c r="H98" s="11"/>
      <c r="I98" s="7">
        <f t="shared" si="4"/>
        <v>504450</v>
      </c>
    </row>
    <row r="99" spans="1:14" ht="31.5" x14ac:dyDescent="0.25">
      <c r="A99" s="38">
        <v>83</v>
      </c>
      <c r="B99" s="13" t="s">
        <v>77</v>
      </c>
      <c r="C99" s="11">
        <v>180000</v>
      </c>
      <c r="D99" s="11"/>
      <c r="E99" s="11"/>
      <c r="F99" s="11"/>
      <c r="G99" s="11"/>
      <c r="H99" s="11"/>
      <c r="I99" s="7">
        <f t="shared" si="4"/>
        <v>180000</v>
      </c>
    </row>
    <row r="100" spans="1:14" ht="47.25" x14ac:dyDescent="0.25">
      <c r="A100" s="38">
        <v>84</v>
      </c>
      <c r="B100" s="13" t="s">
        <v>76</v>
      </c>
      <c r="C100" s="11"/>
      <c r="D100" s="11"/>
      <c r="E100" s="11"/>
      <c r="F100" s="11"/>
      <c r="G100" s="11">
        <v>180000</v>
      </c>
      <c r="H100" s="11"/>
      <c r="I100" s="7">
        <f t="shared" si="4"/>
        <v>180000</v>
      </c>
    </row>
    <row r="101" spans="1:14" ht="31.5" x14ac:dyDescent="0.25">
      <c r="A101" s="38">
        <v>85</v>
      </c>
      <c r="B101" s="13" t="s">
        <v>78</v>
      </c>
      <c r="C101" s="11">
        <f>(318+125+240+200+230+185+140)*(3+2*0.75)*50*1.18</f>
        <v>381789</v>
      </c>
      <c r="D101" s="11"/>
      <c r="E101" s="11"/>
      <c r="F101" s="11"/>
      <c r="G101" s="11"/>
      <c r="H101" s="11"/>
      <c r="I101" s="7">
        <f t="shared" si="4"/>
        <v>381789</v>
      </c>
      <c r="N101" s="11">
        <f>(318+125+240+200+230+185+140)</f>
        <v>1438</v>
      </c>
    </row>
    <row r="102" spans="1:14" ht="31.5" x14ac:dyDescent="0.25">
      <c r="A102" s="38">
        <v>86</v>
      </c>
      <c r="B102" s="13" t="s">
        <v>79</v>
      </c>
      <c r="C102" s="11">
        <f>1700*50*1.18</f>
        <v>100300</v>
      </c>
      <c r="D102" s="11"/>
      <c r="E102" s="11"/>
      <c r="F102" s="11"/>
      <c r="G102" s="11"/>
      <c r="H102" s="11"/>
      <c r="I102" s="7">
        <f t="shared" si="4"/>
        <v>100300</v>
      </c>
    </row>
    <row r="103" spans="1:14" ht="47.25" x14ac:dyDescent="0.25">
      <c r="A103" s="38">
        <v>87</v>
      </c>
      <c r="B103" s="13" t="s">
        <v>71</v>
      </c>
      <c r="C103" s="11"/>
      <c r="D103" s="11"/>
      <c r="E103" s="11"/>
      <c r="F103" s="11"/>
      <c r="G103" s="11"/>
      <c r="H103" s="11">
        <v>708000</v>
      </c>
      <c r="I103" s="7">
        <f t="shared" si="4"/>
        <v>708000</v>
      </c>
    </row>
    <row r="104" spans="1:14" ht="48" customHeight="1" x14ac:dyDescent="0.25">
      <c r="A104" s="38">
        <v>88</v>
      </c>
      <c r="B104" s="13" t="s">
        <v>111</v>
      </c>
      <c r="C104" s="11">
        <v>120000</v>
      </c>
      <c r="D104" s="11"/>
      <c r="E104" s="11"/>
      <c r="F104" s="11"/>
      <c r="G104" s="11"/>
      <c r="H104" s="11"/>
      <c r="I104" s="7">
        <f t="shared" si="4"/>
        <v>120000</v>
      </c>
    </row>
    <row r="105" spans="1:14" ht="126" x14ac:dyDescent="0.25">
      <c r="A105" s="38">
        <v>89</v>
      </c>
      <c r="B105" s="13" t="s">
        <v>110</v>
      </c>
      <c r="C105" s="11">
        <f>(1044+1646+3446+1760)*50*1.18</f>
        <v>465864</v>
      </c>
      <c r="D105" s="11"/>
      <c r="E105" s="11"/>
      <c r="F105" s="11"/>
      <c r="G105" s="11"/>
      <c r="H105" s="11"/>
      <c r="I105" s="7">
        <f t="shared" si="4"/>
        <v>465864</v>
      </c>
    </row>
    <row r="106" spans="1:14" ht="63" x14ac:dyDescent="0.25">
      <c r="A106" s="38">
        <v>90</v>
      </c>
      <c r="B106" s="13" t="s">
        <v>80</v>
      </c>
      <c r="C106" s="11">
        <f>250*6*55*1.18</f>
        <v>97350</v>
      </c>
      <c r="D106" s="11"/>
      <c r="E106" s="11"/>
      <c r="F106" s="11"/>
      <c r="G106" s="11"/>
      <c r="H106" s="11"/>
      <c r="I106" s="7">
        <f t="shared" si="4"/>
        <v>97350</v>
      </c>
    </row>
    <row r="107" spans="1:14" ht="63.75" customHeight="1" x14ac:dyDescent="0.25">
      <c r="A107" s="38">
        <v>91</v>
      </c>
      <c r="B107" s="13" t="s">
        <v>81</v>
      </c>
      <c r="C107" s="11">
        <f>156*4.5*50*1.18+255*7*50*1.18</f>
        <v>146733</v>
      </c>
      <c r="D107" s="11">
        <f>(156+255)*80*1.18</f>
        <v>38798.400000000001</v>
      </c>
      <c r="E107" s="11">
        <v>30000</v>
      </c>
      <c r="F107" s="11"/>
      <c r="G107" s="11"/>
      <c r="H107" s="11"/>
      <c r="I107" s="7">
        <f t="shared" si="4"/>
        <v>215531.4</v>
      </c>
    </row>
    <row r="108" spans="1:14" ht="39" customHeight="1" x14ac:dyDescent="0.25">
      <c r="A108" s="38">
        <v>92</v>
      </c>
      <c r="B108" s="13" t="s">
        <v>109</v>
      </c>
      <c r="C108" s="11">
        <f>180*6*55*1.18</f>
        <v>70092</v>
      </c>
      <c r="D108" s="11">
        <v>20000</v>
      </c>
      <c r="E108" s="11">
        <v>20000</v>
      </c>
      <c r="F108" s="11"/>
      <c r="G108" s="11"/>
      <c r="H108" s="11"/>
      <c r="I108" s="7">
        <f t="shared" si="4"/>
        <v>110092</v>
      </c>
    </row>
    <row r="109" spans="1:14" ht="31.5" x14ac:dyDescent="0.25">
      <c r="A109" s="38">
        <v>93</v>
      </c>
      <c r="B109" s="13" t="s">
        <v>108</v>
      </c>
      <c r="C109" s="11">
        <v>100000</v>
      </c>
      <c r="D109" s="11"/>
      <c r="E109" s="11"/>
      <c r="F109" s="11"/>
      <c r="G109" s="11"/>
      <c r="H109" s="11"/>
      <c r="I109" s="7">
        <f t="shared" si="4"/>
        <v>100000</v>
      </c>
    </row>
    <row r="110" spans="1:14" ht="31.5" x14ac:dyDescent="0.25">
      <c r="A110" s="38">
        <v>94</v>
      </c>
      <c r="B110" s="13" t="s">
        <v>107</v>
      </c>
      <c r="C110" s="11">
        <f>170*6*55*1.18</f>
        <v>66198</v>
      </c>
      <c r="D110" s="11"/>
      <c r="E110" s="11"/>
      <c r="F110" s="11"/>
      <c r="G110" s="11"/>
      <c r="H110" s="11"/>
      <c r="I110" s="7">
        <f t="shared" si="4"/>
        <v>66198</v>
      </c>
    </row>
    <row r="111" spans="1:14" ht="31.5" x14ac:dyDescent="0.25">
      <c r="A111" s="38">
        <v>95</v>
      </c>
      <c r="B111" s="13" t="s">
        <v>106</v>
      </c>
      <c r="C111" s="11">
        <f>290*6*50*1.18</f>
        <v>102660</v>
      </c>
      <c r="D111" s="11">
        <v>30000</v>
      </c>
      <c r="E111" s="11">
        <v>25000</v>
      </c>
      <c r="F111" s="11"/>
      <c r="G111" s="11"/>
      <c r="H111" s="11"/>
      <c r="I111" s="7">
        <f t="shared" si="4"/>
        <v>157660</v>
      </c>
    </row>
    <row r="112" spans="1:14" ht="31.5" x14ac:dyDescent="0.25">
      <c r="A112" s="38">
        <v>96</v>
      </c>
      <c r="B112" s="13" t="s">
        <v>105</v>
      </c>
      <c r="C112" s="11">
        <f>285*5.6*55*1.18</f>
        <v>103580.4</v>
      </c>
      <c r="D112" s="11">
        <v>30000</v>
      </c>
      <c r="E112" s="11">
        <v>20000</v>
      </c>
      <c r="F112" s="11"/>
      <c r="G112" s="11"/>
      <c r="H112" s="11"/>
      <c r="I112" s="7">
        <f t="shared" si="4"/>
        <v>153580.4</v>
      </c>
    </row>
    <row r="113" spans="1:9" ht="63" x14ac:dyDescent="0.25">
      <c r="A113" s="38">
        <v>97</v>
      </c>
      <c r="B113" s="13" t="s">
        <v>104</v>
      </c>
      <c r="C113" s="11">
        <f>1100*55*1.18</f>
        <v>71390</v>
      </c>
      <c r="D113" s="11"/>
      <c r="E113" s="11"/>
      <c r="F113" s="11"/>
      <c r="G113" s="11"/>
      <c r="H113" s="11"/>
      <c r="I113" s="7">
        <f t="shared" si="4"/>
        <v>71390</v>
      </c>
    </row>
    <row r="114" spans="1:9" ht="63" x14ac:dyDescent="0.25">
      <c r="A114" s="38">
        <v>98</v>
      </c>
      <c r="B114" s="13" t="s">
        <v>103</v>
      </c>
      <c r="C114" s="11">
        <f>535*4.5*55*1.18</f>
        <v>156246.75</v>
      </c>
      <c r="D114" s="11"/>
      <c r="E114" s="11"/>
      <c r="F114" s="11"/>
      <c r="G114" s="11"/>
      <c r="H114" s="11"/>
      <c r="I114" s="7">
        <f t="shared" si="4"/>
        <v>156246.75</v>
      </c>
    </row>
    <row r="115" spans="1:9" ht="47.25" x14ac:dyDescent="0.25">
      <c r="A115" s="38">
        <v>99</v>
      </c>
      <c r="B115" s="13" t="s">
        <v>102</v>
      </c>
      <c r="C115" s="11">
        <f>355*6*55*1.18</f>
        <v>138237</v>
      </c>
      <c r="D115" s="11">
        <f>355*70*1.18</f>
        <v>29323</v>
      </c>
      <c r="E115" s="11">
        <v>25000</v>
      </c>
      <c r="F115" s="11"/>
      <c r="G115" s="11"/>
      <c r="H115" s="11"/>
      <c r="I115" s="7">
        <f t="shared" si="4"/>
        <v>192560</v>
      </c>
    </row>
    <row r="116" spans="1:9" ht="47.25" x14ac:dyDescent="0.25">
      <c r="A116" s="38">
        <v>100</v>
      </c>
      <c r="B116" s="13" t="s">
        <v>101</v>
      </c>
      <c r="C116" s="11">
        <f>2655*55*1.18</f>
        <v>172309.5</v>
      </c>
      <c r="D116" s="11">
        <v>30000</v>
      </c>
      <c r="E116" s="11">
        <v>25000</v>
      </c>
      <c r="F116" s="11"/>
      <c r="G116" s="11"/>
      <c r="H116" s="11"/>
      <c r="I116" s="7">
        <f t="shared" si="4"/>
        <v>227309.5</v>
      </c>
    </row>
    <row r="117" spans="1:9" ht="47.25" x14ac:dyDescent="0.25">
      <c r="A117" s="38">
        <v>101</v>
      </c>
      <c r="B117" s="13" t="s">
        <v>100</v>
      </c>
      <c r="C117" s="11">
        <f>100*6*55*1.18</f>
        <v>38940</v>
      </c>
      <c r="D117" s="11"/>
      <c r="E117" s="11"/>
      <c r="F117" s="11"/>
      <c r="G117" s="11"/>
      <c r="H117" s="11"/>
      <c r="I117" s="7">
        <f t="shared" si="4"/>
        <v>38940</v>
      </c>
    </row>
    <row r="118" spans="1:9" ht="47.25" x14ac:dyDescent="0.25">
      <c r="A118" s="38">
        <v>102</v>
      </c>
      <c r="B118" s="13" t="s">
        <v>99</v>
      </c>
      <c r="C118" s="11">
        <f>245*4.5*55*1.18</f>
        <v>71552.25</v>
      </c>
      <c r="D118" s="11"/>
      <c r="E118" s="11"/>
      <c r="F118" s="11"/>
      <c r="G118" s="11"/>
      <c r="H118" s="11"/>
      <c r="I118" s="7">
        <f t="shared" si="4"/>
        <v>71552.25</v>
      </c>
    </row>
    <row r="119" spans="1:9" ht="31.5" x14ac:dyDescent="0.25">
      <c r="A119" s="38">
        <v>103</v>
      </c>
      <c r="B119" s="13" t="s">
        <v>98</v>
      </c>
      <c r="C119" s="11">
        <f>410*(5+2*1.5)*50*1.18</f>
        <v>193520</v>
      </c>
      <c r="D119" s="11">
        <f>410*75*1.18</f>
        <v>36285</v>
      </c>
      <c r="E119" s="11">
        <v>30000</v>
      </c>
      <c r="F119" s="11"/>
      <c r="G119" s="11"/>
      <c r="H119" s="11"/>
      <c r="I119" s="7">
        <f>SUM(C119:H119)</f>
        <v>259805</v>
      </c>
    </row>
    <row r="120" spans="1:9" ht="47.25" x14ac:dyDescent="0.25">
      <c r="A120" s="38">
        <v>104</v>
      </c>
      <c r="B120" s="13" t="s">
        <v>97</v>
      </c>
      <c r="C120" s="11">
        <f>130*9.5*55*1.18</f>
        <v>80151.5</v>
      </c>
      <c r="D120" s="11"/>
      <c r="E120" s="11"/>
      <c r="F120" s="11"/>
      <c r="G120" s="11"/>
      <c r="H120" s="11"/>
      <c r="I120" s="7">
        <f t="shared" si="4"/>
        <v>80151.5</v>
      </c>
    </row>
    <row r="121" spans="1:9" ht="47.25" x14ac:dyDescent="0.25">
      <c r="A121" s="38">
        <v>105</v>
      </c>
      <c r="B121" s="37" t="s">
        <v>96</v>
      </c>
      <c r="C121" s="11">
        <v>50000</v>
      </c>
      <c r="D121" s="11"/>
      <c r="E121" s="11"/>
      <c r="F121" s="11"/>
      <c r="G121" s="11"/>
      <c r="H121" s="11"/>
      <c r="I121" s="7">
        <f t="shared" si="4"/>
        <v>50000</v>
      </c>
    </row>
    <row r="122" spans="1:9" ht="47.25" x14ac:dyDescent="0.25">
      <c r="A122" s="38">
        <v>106</v>
      </c>
      <c r="B122" s="13" t="s">
        <v>95</v>
      </c>
      <c r="C122" s="11">
        <f>700*55*1.18</f>
        <v>45430</v>
      </c>
      <c r="D122" s="11"/>
      <c r="E122" s="11"/>
      <c r="F122" s="11"/>
      <c r="G122" s="11"/>
      <c r="H122" s="11"/>
      <c r="I122" s="7">
        <f t="shared" si="4"/>
        <v>45430</v>
      </c>
    </row>
    <row r="123" spans="1:9" ht="63" x14ac:dyDescent="0.25">
      <c r="A123" s="38">
        <v>107</v>
      </c>
      <c r="B123" s="13" t="s">
        <v>94</v>
      </c>
      <c r="C123" s="11">
        <f>(105+125+80+50+60)*4*55*1.18</f>
        <v>109032</v>
      </c>
      <c r="D123" s="11"/>
      <c r="E123" s="11"/>
      <c r="F123" s="11"/>
      <c r="G123" s="11"/>
      <c r="H123" s="11"/>
      <c r="I123" s="7">
        <f t="shared" si="4"/>
        <v>109032</v>
      </c>
    </row>
    <row r="124" spans="1:9" ht="63" x14ac:dyDescent="0.25">
      <c r="A124" s="38">
        <v>108</v>
      </c>
      <c r="B124" s="13" t="s">
        <v>93</v>
      </c>
      <c r="C124" s="11">
        <f>(1550+700)*55*1.18</f>
        <v>146025</v>
      </c>
      <c r="D124" s="11"/>
      <c r="E124" s="11"/>
      <c r="F124" s="11"/>
      <c r="G124" s="11"/>
      <c r="H124" s="11"/>
      <c r="I124" s="7">
        <f t="shared" si="4"/>
        <v>146025</v>
      </c>
    </row>
    <row r="125" spans="1:9" ht="31.5" x14ac:dyDescent="0.25">
      <c r="A125" s="38">
        <v>109</v>
      </c>
      <c r="B125" s="36" t="s">
        <v>91</v>
      </c>
      <c r="C125" s="39">
        <f>100*6*60*1.18</f>
        <v>42480</v>
      </c>
      <c r="D125" s="39"/>
      <c r="E125" s="39"/>
      <c r="F125" s="39"/>
      <c r="G125" s="39"/>
      <c r="H125" s="39"/>
      <c r="I125" s="7">
        <f t="shared" si="4"/>
        <v>42480</v>
      </c>
    </row>
    <row r="126" spans="1:9" ht="47.25" x14ac:dyDescent="0.25">
      <c r="A126" s="38">
        <v>110</v>
      </c>
      <c r="B126" s="36" t="s">
        <v>92</v>
      </c>
      <c r="C126" s="39">
        <f>430*75*1.18</f>
        <v>38055</v>
      </c>
      <c r="D126" s="39"/>
      <c r="E126" s="39"/>
      <c r="F126" s="39"/>
      <c r="G126" s="39"/>
      <c r="H126" s="39"/>
      <c r="I126" s="7">
        <f>SUM(C126:H126)</f>
        <v>38055</v>
      </c>
    </row>
    <row r="127" spans="1:9" ht="63" x14ac:dyDescent="0.25">
      <c r="A127" s="38">
        <v>111</v>
      </c>
      <c r="B127" s="43" t="s">
        <v>85</v>
      </c>
      <c r="C127" s="44">
        <v>680000</v>
      </c>
      <c r="D127" s="39"/>
      <c r="E127" s="39"/>
      <c r="F127" s="39"/>
      <c r="G127" s="39"/>
      <c r="H127" s="39"/>
      <c r="I127" s="7">
        <f t="shared" ref="I127" si="5">SUM(C127:H127)</f>
        <v>680000</v>
      </c>
    </row>
    <row r="129" spans="3:9" x14ac:dyDescent="0.25">
      <c r="C129" s="1">
        <f t="shared" ref="C129:I129" si="6">SUM(C87:C128)</f>
        <v>5574676.4000000004</v>
      </c>
      <c r="D129" s="1">
        <f t="shared" si="6"/>
        <v>699990.9</v>
      </c>
      <c r="E129" s="1">
        <f t="shared" si="6"/>
        <v>175000</v>
      </c>
      <c r="F129" s="1">
        <f t="shared" si="6"/>
        <v>0</v>
      </c>
      <c r="G129" s="1">
        <f t="shared" si="6"/>
        <v>321152</v>
      </c>
      <c r="H129" s="1">
        <f t="shared" si="6"/>
        <v>1408000</v>
      </c>
      <c r="I129" s="40">
        <f t="shared" si="6"/>
        <v>8178819.3000000007</v>
      </c>
    </row>
    <row r="131" spans="3:9" x14ac:dyDescent="0.25">
      <c r="C131" s="47">
        <f>C129+D129+E129+F129+G129+H129</f>
        <v>8178819.3000000007</v>
      </c>
      <c r="D131" s="48"/>
      <c r="E131" s="48"/>
      <c r="F131" s="48"/>
      <c r="G131" s="48"/>
      <c r="H131" s="48"/>
    </row>
    <row r="133" spans="3:9" x14ac:dyDescent="0.25">
      <c r="I133" s="1">
        <f>I129+I79</f>
        <v>8178819.3000000007</v>
      </c>
    </row>
  </sheetData>
  <mergeCells count="5">
    <mergeCell ref="C131:H131"/>
    <mergeCell ref="B1:I1"/>
    <mergeCell ref="C80:H80"/>
    <mergeCell ref="E81:F81"/>
    <mergeCell ref="A85:I85"/>
  </mergeCells>
  <pageMargins left="0.7" right="0.7" top="0.75" bottom="0.75" header="0.3" footer="0.3"/>
  <pageSetup paperSize="9" scale="66" fitToHeight="0" orientation="landscape" r:id="rId1"/>
  <rowBreaks count="3" manualBreakCount="3">
    <brk id="43" max="8" man="1"/>
    <brk id="60" max="8" man="1"/>
    <brk id="84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4D325-D7C5-4598-994C-FBC598A9B01E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Ноември 2023</vt:lpstr>
      <vt:lpstr>Sheet1</vt:lpstr>
      <vt:lpstr>'Ноември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Венцо Шишкин</dc:creator>
  <cp:lastModifiedBy>Венцо Шишкин</cp:lastModifiedBy>
  <cp:lastPrinted>2023-12-15T07:18:22Z</cp:lastPrinted>
  <dcterms:created xsi:type="dcterms:W3CDTF">2022-04-01T10:15:56Z</dcterms:created>
  <dcterms:modified xsi:type="dcterms:W3CDTF">2023-12-15T08:07:09Z</dcterms:modified>
</cp:coreProperties>
</file>